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W:\Marketing\55_Sponsoring &amp; Kooperationen\1_Gastrocontest\Schuljahr 2022_2023\"/>
    </mc:Choice>
  </mc:AlternateContent>
  <xr:revisionPtr revIDLastSave="0" documentId="13_ncr:1_{33624871-FB2C-4C74-B80F-9E68695FE13A}" xr6:coauthVersionLast="47" xr6:coauthVersionMax="47" xr10:uidLastSave="{00000000-0000-0000-0000-000000000000}"/>
  <bookViews>
    <workbookView xWindow="-120" yWindow="-120" windowWidth="29040" windowHeight="15840" xr2:uid="{00000000-000D-0000-FFFF-FFFF00000000}"/>
  </bookViews>
  <sheets>
    <sheet name="Finanzplan" sheetId="2" r:id="rId1"/>
    <sheet name="Tabelle3" sheetId="3" r:id="rId2"/>
  </sheets>
  <definedNames>
    <definedName name="_xlnm.Print_Area" localSheetId="0">Finanzplan!$A$1:$H$243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2" i="2" l="1"/>
  <c r="E77" i="2"/>
  <c r="C77" i="2"/>
  <c r="C76" i="2"/>
  <c r="E165" i="2" l="1"/>
  <c r="F165" i="2" s="1"/>
  <c r="C46" i="2"/>
  <c r="C48" i="2"/>
  <c r="C49" i="2"/>
  <c r="C37" i="2"/>
  <c r="C39" i="2"/>
  <c r="E183" i="2"/>
  <c r="F183" i="2" s="1"/>
  <c r="D137" i="2"/>
  <c r="E137" i="2" s="1"/>
  <c r="D136" i="2"/>
  <c r="E136" i="2" s="1"/>
  <c r="D134" i="2"/>
  <c r="D133" i="2"/>
  <c r="D132" i="2"/>
  <c r="E132" i="2" s="1"/>
  <c r="D131" i="2"/>
  <c r="E131" i="2" s="1"/>
  <c r="D130" i="2"/>
  <c r="E130" i="2" s="1"/>
  <c r="D128" i="2"/>
  <c r="D127" i="2"/>
  <c r="D126" i="2"/>
  <c r="E126" i="2" s="1"/>
  <c r="D125" i="2"/>
  <c r="D124" i="2"/>
  <c r="D123" i="2"/>
  <c r="D122" i="2"/>
  <c r="D121" i="2"/>
  <c r="E121" i="2" s="1"/>
  <c r="D120" i="2"/>
  <c r="E120" i="2" s="1"/>
  <c r="D119" i="2"/>
  <c r="D118" i="2"/>
  <c r="D117" i="2"/>
  <c r="E117" i="2" s="1"/>
  <c r="D116" i="2"/>
  <c r="E116" i="2" s="1"/>
  <c r="D114" i="2"/>
  <c r="D113" i="2"/>
  <c r="D112" i="2"/>
  <c r="E112" i="2" s="1"/>
  <c r="D111" i="2"/>
  <c r="E111" i="2" s="1"/>
  <c r="D109" i="2"/>
  <c r="D108" i="2"/>
  <c r="D107" i="2"/>
  <c r="E107" i="2" s="1"/>
  <c r="D106" i="2"/>
  <c r="E106" i="2" s="1"/>
  <c r="D104" i="2"/>
  <c r="D103" i="2"/>
  <c r="D102" i="2"/>
  <c r="D101" i="2"/>
  <c r="D100" i="2"/>
  <c r="D98" i="2"/>
  <c r="D97" i="2"/>
  <c r="E97" i="2" s="1"/>
  <c r="D96" i="2"/>
  <c r="E96" i="2" s="1"/>
  <c r="D95" i="2"/>
  <c r="D94" i="2"/>
  <c r="E94" i="2" s="1"/>
  <c r="D93" i="2"/>
  <c r="E93" i="2" s="1"/>
  <c r="D92" i="2"/>
  <c r="C75" i="2"/>
  <c r="B53" i="2"/>
  <c r="E209" i="2" s="1"/>
  <c r="C38" i="2"/>
  <c r="C40" i="2"/>
  <c r="C41" i="2"/>
  <c r="C42" i="2"/>
  <c r="C43" i="2"/>
  <c r="C44" i="2"/>
  <c r="C45" i="2"/>
  <c r="C47" i="2"/>
  <c r="C50" i="2"/>
  <c r="C51" i="2"/>
  <c r="C52" i="2"/>
  <c r="C36" i="2"/>
  <c r="C72" i="2"/>
  <c r="C73" i="2"/>
  <c r="C74" i="2"/>
  <c r="E71" i="2"/>
  <c r="E72" i="2"/>
  <c r="E73" i="2"/>
  <c r="E74" i="2"/>
  <c r="E75" i="2"/>
  <c r="E76" i="2"/>
  <c r="E166" i="2"/>
  <c r="F166" i="2" s="1"/>
  <c r="E182" i="2"/>
  <c r="F182" i="2" s="1"/>
  <c r="E181" i="2"/>
  <c r="F181" i="2" s="1"/>
  <c r="E167" i="2"/>
  <c r="F167" i="2" s="1"/>
  <c r="E184" i="2"/>
  <c r="F184" i="2" s="1"/>
  <c r="G184" i="2" s="1"/>
  <c r="D180" i="2"/>
  <c r="B180" i="2"/>
  <c r="D179" i="2"/>
  <c r="B179" i="2"/>
  <c r="E178" i="2"/>
  <c r="F178" i="2" s="1"/>
  <c r="D177" i="2"/>
  <c r="C177" i="2"/>
  <c r="B177" i="2"/>
  <c r="D176" i="2"/>
  <c r="B176" i="2"/>
  <c r="B175" i="2"/>
  <c r="E175" i="2" s="1"/>
  <c r="F175" i="2" s="1"/>
  <c r="G175" i="2" s="1"/>
  <c r="E168" i="2"/>
  <c r="F168" i="2" s="1"/>
  <c r="D164" i="2"/>
  <c r="B164" i="2"/>
  <c r="D163" i="2"/>
  <c r="B163" i="2"/>
  <c r="E162" i="2"/>
  <c r="F162" i="2" s="1"/>
  <c r="B161" i="2"/>
  <c r="E161" i="2" s="1"/>
  <c r="F161" i="2" s="1"/>
  <c r="B160" i="2"/>
  <c r="E160" i="2" s="1"/>
  <c r="F160" i="2" s="1"/>
  <c r="G162" i="2" s="1"/>
  <c r="B159" i="2"/>
  <c r="E159" i="2" s="1"/>
  <c r="F159" i="2" s="1"/>
  <c r="G159" i="2" s="1"/>
  <c r="G183" i="2" l="1"/>
  <c r="E68" i="2" s="1"/>
  <c r="G168" i="2"/>
  <c r="C69" i="2" s="1"/>
  <c r="E163" i="2"/>
  <c r="F163" i="2" s="1"/>
  <c r="E95" i="2"/>
  <c r="G167" i="2"/>
  <c r="F139" i="2"/>
  <c r="E180" i="2"/>
  <c r="F180" i="2" s="1"/>
  <c r="E133" i="2"/>
  <c r="E118" i="2"/>
  <c r="C209" i="2"/>
  <c r="E127" i="2"/>
  <c r="E128" i="2"/>
  <c r="E176" i="2"/>
  <c r="F176" i="2" s="1"/>
  <c r="E177" i="2"/>
  <c r="F177" i="2" s="1"/>
  <c r="E123" i="2"/>
  <c r="E164" i="2"/>
  <c r="F164" i="2" s="1"/>
  <c r="E125" i="2"/>
  <c r="C139" i="2"/>
  <c r="E179" i="2"/>
  <c r="F179" i="2" s="1"/>
  <c r="C53" i="2"/>
  <c r="F209" i="2" s="1"/>
  <c r="B224" i="2" s="1"/>
  <c r="C224" i="2" s="1"/>
  <c r="D224" i="2" s="1"/>
  <c r="E224" i="2" s="1"/>
  <c r="F224" i="2" s="1"/>
  <c r="E109" i="2"/>
  <c r="E124" i="2"/>
  <c r="E134" i="2"/>
  <c r="E100" i="2"/>
  <c r="E102" i="2"/>
  <c r="E104" i="2"/>
  <c r="E113" i="2"/>
  <c r="E69" i="2"/>
  <c r="E108" i="2"/>
  <c r="E119" i="2"/>
  <c r="E26" i="2"/>
  <c r="E98" i="2"/>
  <c r="E101" i="2"/>
  <c r="E103" i="2"/>
  <c r="E114" i="2"/>
  <c r="E122" i="2"/>
  <c r="G180" i="2" l="1"/>
  <c r="E67" i="2" s="1"/>
  <c r="G164" i="2"/>
  <c r="G171" i="2" s="1"/>
  <c r="F171" i="2"/>
  <c r="E171" i="2" s="1"/>
  <c r="C206" i="2" s="1"/>
  <c r="G178" i="2"/>
  <c r="D209" i="2"/>
  <c r="B217" i="2" s="1"/>
  <c r="C217" i="2" s="1"/>
  <c r="D217" i="2" s="1"/>
  <c r="F187" i="2"/>
  <c r="E187" i="2" s="1"/>
  <c r="E206" i="2" s="1"/>
  <c r="C68" i="2"/>
  <c r="C146" i="2"/>
  <c r="B142" i="2"/>
  <c r="E70" i="2"/>
  <c r="E217" i="2" l="1"/>
  <c r="E66" i="2"/>
  <c r="E78" i="2" s="1"/>
  <c r="E79" i="2" s="1"/>
  <c r="C70" i="2"/>
  <c r="G187" i="2"/>
  <c r="F140" i="2" s="1"/>
  <c r="D206" i="2"/>
  <c r="B214" i="2" s="1"/>
  <c r="E214" i="2" s="1"/>
  <c r="F214" i="2" s="1"/>
  <c r="F217" i="2"/>
  <c r="F206" i="2"/>
  <c r="B221" i="2" s="1"/>
  <c r="C221" i="2" s="1"/>
  <c r="C67" i="2"/>
  <c r="H167" i="2"/>
  <c r="C66" i="2"/>
  <c r="H180" i="2"/>
  <c r="H187" i="2"/>
  <c r="H184" i="2"/>
  <c r="C54" i="2"/>
  <c r="H183" i="2"/>
  <c r="H175" i="2"/>
  <c r="H178" i="2"/>
  <c r="D221" i="2"/>
  <c r="D78" i="2"/>
  <c r="E207" i="2" s="1"/>
  <c r="H171" i="2"/>
  <c r="H168" i="2"/>
  <c r="H164" i="2"/>
  <c r="C78" i="2" l="1"/>
  <c r="C79" i="2" s="1"/>
  <c r="C214" i="2"/>
  <c r="D214" i="2" s="1"/>
  <c r="H159" i="2"/>
  <c r="H162" i="2"/>
  <c r="B78" i="2"/>
  <c r="C207" i="2" s="1"/>
  <c r="D207" i="2" s="1"/>
  <c r="F207" i="2"/>
  <c r="E208" i="2"/>
  <c r="E210" i="2" s="1"/>
  <c r="E221" i="2"/>
  <c r="C208" i="2" l="1"/>
  <c r="C210" i="2" s="1"/>
  <c r="B222" i="2"/>
  <c r="C222" i="2" s="1"/>
  <c r="F208" i="2"/>
  <c r="B215" i="2"/>
  <c r="D208" i="2"/>
  <c r="F221" i="2"/>
  <c r="C215" i="2" l="1"/>
  <c r="E215" i="2"/>
  <c r="D210" i="2"/>
  <c r="B218" i="2" s="1"/>
  <c r="B216" i="2"/>
  <c r="F210" i="2"/>
  <c r="B225" i="2" s="1"/>
  <c r="B223" i="2"/>
  <c r="D222" i="2"/>
  <c r="C223" i="2"/>
  <c r="C225" i="2" s="1"/>
  <c r="F215" i="2" l="1"/>
  <c r="F216" i="2" s="1"/>
  <c r="F218" i="2" s="1"/>
  <c r="E216" i="2"/>
  <c r="E218" i="2" s="1"/>
  <c r="E222" i="2"/>
  <c r="D223" i="2"/>
  <c r="D225" i="2" s="1"/>
  <c r="D215" i="2"/>
  <c r="D216" i="2" s="1"/>
  <c r="D218" i="2" s="1"/>
  <c r="C216" i="2"/>
  <c r="C218" i="2" s="1"/>
  <c r="F222" i="2" l="1"/>
  <c r="F223" i="2" s="1"/>
  <c r="F225" i="2" s="1"/>
  <c r="E223" i="2"/>
  <c r="E225" i="2" s="1"/>
</calcChain>
</file>

<file path=xl/sharedStrings.xml><?xml version="1.0" encoding="utf-8"?>
<sst xmlns="http://schemas.openxmlformats.org/spreadsheetml/2006/main" count="240" uniqueCount="163">
  <si>
    <t>Best Case:</t>
  </si>
  <si>
    <t>Worst Case:</t>
  </si>
  <si>
    <t>Best Case</t>
  </si>
  <si>
    <t>Worst Case</t>
  </si>
  <si>
    <t>Anzahl</t>
  </si>
  <si>
    <t>Jahre</t>
  </si>
  <si>
    <t>Zinsen p.a. effektiv</t>
  </si>
  <si>
    <t>Rate mtl.</t>
  </si>
  <si>
    <t>Fremdkapital langfristig</t>
  </si>
  <si>
    <t>Kontokorrentrahmen</t>
  </si>
  <si>
    <t>Kapital:</t>
  </si>
  <si>
    <t>Bereich</t>
  </si>
  <si>
    <t>Kosten / Stück</t>
  </si>
  <si>
    <t>Summe Fixkosten</t>
  </si>
  <si>
    <t>Gesamt</t>
  </si>
  <si>
    <t>Summe variable Kosten</t>
  </si>
  <si>
    <t>Öffnungstage</t>
  </si>
  <si>
    <t>Monatsumsatz</t>
  </si>
  <si>
    <t>Gäste</t>
  </si>
  <si>
    <t>Gesamtumsatz/Monat</t>
  </si>
  <si>
    <t>Investitionen</t>
  </si>
  <si>
    <t>Summe Investitionskosten</t>
  </si>
  <si>
    <t>Summe</t>
  </si>
  <si>
    <t xml:space="preserve">monatlich </t>
  </si>
  <si>
    <t>∑ ø Personalkosten/Monat</t>
  </si>
  <si>
    <t>% vom Umsatz:</t>
  </si>
  <si>
    <t>- fixe Kosten</t>
  </si>
  <si>
    <t>- variable Kosten</t>
  </si>
  <si>
    <t>jährlich</t>
  </si>
  <si>
    <t>Jahresumsatz</t>
  </si>
  <si>
    <t>= Deckungsbeitrag</t>
  </si>
  <si>
    <t>monatlich</t>
  </si>
  <si>
    <t>Umsatz</t>
  </si>
  <si>
    <t>Erläuterungen (max. 500 Zeichen):</t>
  </si>
  <si>
    <t>beschäftigte 
Monate</t>
  </si>
  <si>
    <t>Brutto 
monatlich</t>
  </si>
  <si>
    <t>Eigenkapital (30 % von Investitionskosten)</t>
  </si>
  <si>
    <t>Erläuterungen (max. 200 Zeichen):</t>
  </si>
  <si>
    <t>Erläuterungen (max. 400 Zeichen):</t>
  </si>
  <si>
    <t>= Erträge</t>
  </si>
  <si>
    <t>Planungszenarien</t>
  </si>
  <si>
    <t>1. Jahr</t>
  </si>
  <si>
    <t>2. Jahr</t>
  </si>
  <si>
    <t>3. Jahr</t>
  </si>
  <si>
    <t>4. Jahr</t>
  </si>
  <si>
    <t>5. Jahr</t>
  </si>
  <si>
    <t>Gesamtlohn 
jährlich</t>
  </si>
  <si>
    <t>   Maximal erreichbare Punkte: 250 Punkte</t>
  </si>
  <si>
    <t>Investitionskosten</t>
  </si>
  <si>
    <r>
      <t xml:space="preserve">Mitarbeiter &amp; Anzahl
</t>
    </r>
    <r>
      <rPr>
        <sz val="7"/>
        <rFont val="Arial"/>
        <family val="2"/>
      </rPr>
      <t>(Bsp: Koch, Kellner, etc.)</t>
    </r>
  </si>
  <si>
    <t>Fixkosten</t>
  </si>
  <si>
    <t>Variable Kosten</t>
  </si>
  <si>
    <t>Mitarbeiterkalkulation</t>
  </si>
  <si>
    <t>Kapital</t>
  </si>
  <si>
    <t>Erträge</t>
  </si>
  <si>
    <t>Amortisation</t>
  </si>
  <si>
    <t>Umsatz 
pro Gast</t>
  </si>
  <si>
    <t>Kücheneinrichtung (inkl. Geräte, exkl. Inventar)</t>
  </si>
  <si>
    <t>Speiselift</t>
  </si>
  <si>
    <t>2 x Personenlift</t>
  </si>
  <si>
    <t>Gastro Hard- und Software</t>
  </si>
  <si>
    <t>Musik-, Licht- und Klimaanlage</t>
  </si>
  <si>
    <t>Sessel, Tische, Stehtische, Teppiche für Veranstaltungsraum</t>
  </si>
  <si>
    <t>Restaurant</t>
  </si>
  <si>
    <t>jährlich
ohne UB/WR</t>
  </si>
  <si>
    <t>Lohn- nebenkosten
incl. UB/WR</t>
  </si>
  <si>
    <t>Restaurant:</t>
  </si>
  <si>
    <t>1 Vollzeitkraft</t>
  </si>
  <si>
    <t>Küche:</t>
  </si>
  <si>
    <t>Sous-Chef</t>
  </si>
  <si>
    <t>Gardemanger</t>
  </si>
  <si>
    <t>Chef-Patissier</t>
  </si>
  <si>
    <t>Patissier</t>
  </si>
  <si>
    <t>1 Vollzeit Putzfrau</t>
  </si>
  <si>
    <t>1 Vollzeit Abwäscher</t>
  </si>
  <si>
    <t>Restaurantchef l Gesellschafterin Magdalena</t>
  </si>
  <si>
    <t>Barchef l Gesellschafter Georg</t>
  </si>
  <si>
    <t>Chef de Cuisine l Gesellschafter Jonas</t>
  </si>
  <si>
    <r>
      <rPr>
        <b/>
        <sz val="10"/>
        <rFont val="Arial"/>
        <family val="2"/>
      </rPr>
      <t>Profitcenter Restaurant</t>
    </r>
    <r>
      <rPr>
        <sz val="10"/>
        <rFont val="Arial"/>
        <family val="2"/>
      </rPr>
      <t>: Sitzplatzanzahl: 60 l Jahresoffenhaltetage: 250 l durchschnittliche Tagesfrequenz: zwischen 1,14 Best Case (BC) und 1,0 Worst Case (WC)</t>
    </r>
  </si>
  <si>
    <r>
      <rPr>
        <b/>
        <sz val="10"/>
        <rFont val="Arial"/>
        <family val="2"/>
      </rPr>
      <t>Profitcenter Bistro l Kiosk</t>
    </r>
    <r>
      <rPr>
        <sz val="10"/>
        <rFont val="Arial"/>
        <family val="2"/>
      </rPr>
      <t xml:space="preserve">: gliedert sich in 2 Verkaufskostenstellen: BISTRO und KIOSK. </t>
    </r>
  </si>
  <si>
    <t>Nebensaison (16. Sept. - 14. Mai): geöffnet: Do - So l 55 Sitzplätze l Ø Tagesfrequenz: zwischen 1,35 BC und 1,2 WC</t>
  </si>
  <si>
    <r>
      <rPr>
        <b/>
        <u/>
        <sz val="10"/>
        <rFont val="Arial"/>
        <family val="2"/>
      </rPr>
      <t xml:space="preserve">Bistro </t>
    </r>
    <r>
      <rPr>
        <b/>
        <sz val="10"/>
        <rFont val="Arial"/>
        <family val="2"/>
      </rPr>
      <t>l Kiosk</t>
    </r>
    <r>
      <rPr>
        <sz val="10"/>
        <rFont val="Arial"/>
        <family val="2"/>
      </rPr>
      <t xml:space="preserve"> l Hauptsaison</t>
    </r>
  </si>
  <si>
    <r>
      <rPr>
        <b/>
        <u/>
        <sz val="10"/>
        <rFont val="Arial"/>
        <family val="2"/>
      </rPr>
      <t>Bistro</t>
    </r>
    <r>
      <rPr>
        <b/>
        <sz val="10"/>
        <rFont val="Arial"/>
        <family val="2"/>
      </rPr>
      <t xml:space="preserve"> l Kiosk</t>
    </r>
    <r>
      <rPr>
        <sz val="10"/>
        <rFont val="Arial"/>
        <family val="2"/>
      </rPr>
      <t xml:space="preserve"> l Nebensaison</t>
    </r>
  </si>
  <si>
    <r>
      <rPr>
        <b/>
        <sz val="10"/>
        <rFont val="Arial"/>
        <family val="2"/>
      </rPr>
      <t xml:space="preserve">Bistro l </t>
    </r>
    <r>
      <rPr>
        <b/>
        <u/>
        <sz val="10"/>
        <rFont val="Arial"/>
        <family val="2"/>
      </rPr>
      <t>Kiosk</t>
    </r>
  </si>
  <si>
    <r>
      <rPr>
        <b/>
        <sz val="10"/>
        <rFont val="Arial"/>
        <family val="2"/>
      </rPr>
      <t>Cafe l Bar</t>
    </r>
    <r>
      <rPr>
        <sz val="10"/>
        <rFont val="Arial"/>
        <family val="2"/>
      </rPr>
      <t xml:space="preserve"> l Hauptsaison</t>
    </r>
  </si>
  <si>
    <r>
      <rPr>
        <b/>
        <sz val="10"/>
        <rFont val="Arial"/>
        <family val="2"/>
      </rPr>
      <t>Cafe l Bar</t>
    </r>
    <r>
      <rPr>
        <sz val="10"/>
        <rFont val="Arial"/>
        <family val="2"/>
      </rPr>
      <t xml:space="preserve"> l Nebensaison</t>
    </r>
  </si>
  <si>
    <r>
      <rPr>
        <b/>
        <sz val="10"/>
        <rFont val="Arial"/>
        <family val="2"/>
      </rPr>
      <t>Eventbereich</t>
    </r>
    <r>
      <rPr>
        <sz val="10"/>
        <rFont val="Arial"/>
        <family val="2"/>
      </rPr>
      <t xml:space="preserve"> l Fremdveranstaltungen</t>
    </r>
  </si>
  <si>
    <r>
      <rPr>
        <b/>
        <sz val="10"/>
        <rFont val="Arial"/>
        <family val="2"/>
      </rPr>
      <t>Eventbereich</t>
    </r>
    <r>
      <rPr>
        <sz val="10"/>
        <rFont val="Arial"/>
        <family val="2"/>
      </rPr>
      <t xml:space="preserve"> l Eigenveranstaltungen</t>
    </r>
  </si>
  <si>
    <t>GLIEDERUNG
 in EUR und %</t>
  </si>
  <si>
    <t>WES Küche / Speisen</t>
  </si>
  <si>
    <t>WES Getränke</t>
  </si>
  <si>
    <t>WES Betriebs- und Hilfsstoffe</t>
  </si>
  <si>
    <t>Instandhaltung</t>
  </si>
  <si>
    <t>Personalaufwand inkl. LNK und Sozialaufwand</t>
  </si>
  <si>
    <t>Betriebssteuern und Abgaben (AKM, Grundsteuer, Vergnügungssteuer)</t>
  </si>
  <si>
    <t>Büro- und Verwaltungsaufwand</t>
  </si>
  <si>
    <t>Betriebsversicherungen</t>
  </si>
  <si>
    <t>KFZ-Aufwand inkl. Leasing</t>
  </si>
  <si>
    <t xml:space="preserve">Kommunikationsaufwand </t>
  </si>
  <si>
    <t>Marketingkosten inkl. Kooperationen</t>
  </si>
  <si>
    <t>Energie, Wasser und Abwässer inkl. Müllentsorgung</t>
  </si>
  <si>
    <t>Personalmehraufwand (Überstunden, Praktikanten, Leistungsprämien ...)</t>
  </si>
  <si>
    <t>Glasfassade, verschiebbare Glastüren, etc. (alle Glaselemente)</t>
  </si>
  <si>
    <t>Wasserterrasse (inkl. Mobiliar und Begrünung)</t>
  </si>
  <si>
    <t>Startmarketing (Eröffnungsevent, Pressekonferenz, PR etc.)</t>
  </si>
  <si>
    <t>Rohbau Veranstaltungsraum (inkl. Bühnenelemente)</t>
  </si>
  <si>
    <t>Vollzeitkraft A</t>
  </si>
  <si>
    <t>Vollzeitkraft B</t>
  </si>
  <si>
    <t>Teilzeitkraft A</t>
  </si>
  <si>
    <t>Teilzeitkraft B</t>
  </si>
  <si>
    <t>Teilzeitkraft C</t>
  </si>
  <si>
    <t>Entremetier</t>
  </si>
  <si>
    <t>Lehrling A    (1. Lehrjahr)</t>
  </si>
  <si>
    <t>Lehrling B    (1. Lehrjahr)</t>
  </si>
  <si>
    <t>Houskeeping</t>
  </si>
  <si>
    <t>1 Haustechniker</t>
  </si>
  <si>
    <t>Praktikant A</t>
  </si>
  <si>
    <t>Praktikant B</t>
  </si>
  <si>
    <t>Sonstiges / Sicherheitsposition für Preiserhöhungen</t>
  </si>
  <si>
    <t>Rohbau: Bar, Restaurant, Bistro, Lobby, Voyer, Büroräume, Personalräume, Lager (inkl. Schank, Stiegen, Boden, Decken, Einrichtung, Kühlungen, Heizung, ...)</t>
  </si>
  <si>
    <t>Inventar gesamt (Teller, Gläser, Töpfe, Pfannen, Kleingeräte, Küche und Bar, Messer, Menagen, Dekoration, Raumpflanzen, etc.)</t>
  </si>
  <si>
    <t>Umlaufvermögen (Erstbestand, LM, Getränke, Wechselgeld, etc.)</t>
  </si>
  <si>
    <t>Dienstleistungen (z.B. Wäschereinigung)</t>
  </si>
  <si>
    <t>Rechts- und Beratungsaufwand (inkl. JAB und Lohnverrechnung)</t>
  </si>
  <si>
    <r>
      <rPr>
        <b/>
        <sz val="10"/>
        <rFont val="Arial"/>
        <family val="2"/>
      </rPr>
      <t>Marketing und Werbung:</t>
    </r>
    <r>
      <rPr>
        <sz val="10"/>
        <rFont val="Arial"/>
        <family val="2"/>
      </rPr>
      <t xml:space="preserve"> Events (Beiträge in Fernsehen und Zeitungen), Homepage, Anzeigen in Zeitungen, Plakate, Gutscheine, Social Media (Facebook, Snap Chat, Instagram) </t>
    </r>
  </si>
  <si>
    <t>Variable Veranstaltungskosten im "Eventbereich"</t>
  </si>
  <si>
    <t>Zusätzliche variable Kosten im "BEST CASE"</t>
  </si>
  <si>
    <t>Sommelier / Stellvertretender Restaurantchef</t>
  </si>
  <si>
    <t>Bistro l Kiosk:</t>
  </si>
  <si>
    <t xml:space="preserve">Bar l Kaffee: </t>
  </si>
  <si>
    <t>Veranstaltungsbereich l Rezeption l Büro</t>
  </si>
  <si>
    <t>Bistrochefin und Marketingbeauftragte l Gesellschafterin Kathi</t>
  </si>
  <si>
    <r>
      <rPr>
        <b/>
        <sz val="10"/>
        <rFont val="Arial"/>
        <family val="2"/>
      </rPr>
      <t>Eventbereich</t>
    </r>
    <r>
      <rPr>
        <sz val="10"/>
        <rFont val="Arial"/>
        <family val="2"/>
      </rPr>
      <t xml:space="preserve"> l Auswärtscatering</t>
    </r>
  </si>
  <si>
    <t>Kiosk: keine Sitzplätze, sondern Abholung l  BC: 83 Schönwettertage/Saison (Mai - Sept.), 75 Gäste pro Öffnungsstunde l WC: 75 Schönwettertage/Saison (Mai - Sept.), 70 Gäste pro Öffnungsstunde</t>
  </si>
  <si>
    <r>
      <t xml:space="preserve">Profitcenter Cafe l Bar: </t>
    </r>
    <r>
      <rPr>
        <sz val="10"/>
        <rFont val="Arial"/>
        <family val="2"/>
      </rPr>
      <t>Hauptsaison (15. Mai - 15. Sept.): täglich geöffnet, 14:00 - 2:00 l Plätze: 85 gesamt (Bar innen: 55, Roof-Top Terrasse: 30) l Schlechtwetter wurde bei Tagesfrequenz und Ø Konsumation pro Gast berücksichtigt.</t>
    </r>
  </si>
  <si>
    <t>Kreditkartenprovisionen und Spesen des GV</t>
  </si>
  <si>
    <r>
      <rPr>
        <b/>
        <sz val="10"/>
        <rFont val="Arial"/>
        <family val="2"/>
      </rPr>
      <t>Instandhaltung durch Dritte</t>
    </r>
    <r>
      <rPr>
        <sz val="10"/>
        <rFont val="Arial"/>
        <family val="2"/>
      </rPr>
      <t xml:space="preserve">: Renovierungsarbeiten (Restaurant, Bar, Seminarraum, Bistro, Sanitäranlagen), Wartungskosten Lift, Reparaturen  </t>
    </r>
  </si>
  <si>
    <t>Crowdfunding (Nachrangdarlehen)</t>
  </si>
  <si>
    <t>laufend</t>
  </si>
  <si>
    <t>-</t>
  </si>
  <si>
    <t>Berechnungsformel:
Investitionsausgaben / Jahresgewinn (abzgl. KÖSt) UND zuzügl. kalk. Abschreibung (kein Zahlungsmittelabfluss);
eine Amortisationszeit von gut 12 Jahren erscheint durchaus realistisch!</t>
  </si>
  <si>
    <t>Zusätzliche variable Mehrkosten im Eventbereich (event. auch höher!)</t>
  </si>
  <si>
    <t>Zusätzlicher Mehraufwand Betriebs- und Hilfsstoffe, Energie, Wäschereinigung …</t>
  </si>
  <si>
    <t xml:space="preserve">abzgl. staatl. Investionsförderungen (aktuell: ÖHT Förderung mit Land OÖ Anschlussförderung) </t>
  </si>
  <si>
    <t>Terrassen (EG, 1.OG, 2.OG inkl. Begrünung und Mobiliar)</t>
  </si>
  <si>
    <t>FK-Kosten / Zinsaufwand (durchschnittl. Zinsaufwand inkl. Girokredit lfd.)</t>
  </si>
  <si>
    <t>Preis pro m² für Rohbau (Bistro, Bar, Restaurant, …): 1.840,00 € netto l Rohbau Veranstaltungsraum pro m²: 1.660,00 € netto (Quelle:"Platon IT") l Großkücheneinrichtung für über 250 Gäste (exkl. Pfannen, Messer, etc.): 230.000,00 € (Quelle: "Klaus Prighel") l Personenlifte: 155 000 € pro Stück , Speiselift: 10 000 € (Quelle: "Firma Weigl-Aufzüge") l Kassasystem von NCR und Orderman l Startmarketingpaket inkludiert professionelle Websiteerstellung, SEO, Social Media, Broschüren, Flugblätter, Pressekonferenz, ...</t>
  </si>
  <si>
    <t>Sonstiger Betriebsaufwand</t>
  </si>
  <si>
    <t>Kalk. Abschreibung SAV inkl. GWGs</t>
  </si>
  <si>
    <t>Durch den Einsatz von Total-Quality-Management (Qualitätssicherung auf allen Ebenen und in allen Bereichen) sorgen wir für konstante Ergebnisse und jährliche Qualitätsverbesserung sowie für Neuerungen für unsere Gäste und Kooperationspartner (Firmen und Großbetriebe aus Linz und Linz-Land). Den Kostensteigerungen werden wir durch Indexanpassungen in den Kosten, aber weitgehend auch bei den Erlösen Rechnung tragen. Größtes Umsatz / Ertragsrisiko - ein total verregneter Sommer! Durch wetterunabhängige Eigen- und Fremdveranstaltungen, unseren Stammgästen im Fallstaff-2Gabel-Restaurant (Ziel), den Mittagsstammgästen im BISTRO (Businessgäste, berufstätige Arbeiter und Angestelle sowie Senioren) und durch intensives Marketing können wir aber auch so eine Situation kompensieren, sodass kein Verlust entsteht.</t>
  </si>
  <si>
    <t>Grund und Boden</t>
  </si>
  <si>
    <t xml:space="preserve">die unten angegebenen Felder sind Bespiele und können individuell angepasst werden </t>
  </si>
  <si>
    <t>Finanzplan "MUSTERFIRMA"</t>
  </si>
  <si>
    <t>Die variablen Kosten gesamt sind in der Musterfirma mit 26 - 28 % im Vergleich zu anderen Gastronomiebetrieben natürlich wesentlich geringer, da wir durch den großen Eventbereich auch höhere Fixkosten haben und bei Fremdveranstaltungen zusätzlich Raummieten in Rechnung stellen oder bei Eigenveranstaltungen mitkalkulieren.
Im Bereich Küche: ZIEL-WES Quote 31 %, im Bereich Getränke: ZIEL-WES-Quote: 21 %</t>
  </si>
  <si>
    <t>WES Shop</t>
  </si>
  <si>
    <t>*) in Form von Musterfirma-Gutscheinen</t>
  </si>
  <si>
    <t>Musterfirmashop</t>
  </si>
  <si>
    <t xml:space="preserve">Beispielwerte </t>
  </si>
  <si>
    <r>
      <rPr>
        <b/>
        <sz val="10"/>
        <rFont val="Arial"/>
        <family val="2"/>
      </rPr>
      <t>Profitcenter Musterfirma:</t>
    </r>
    <r>
      <rPr>
        <sz val="10"/>
        <rFont val="Arial"/>
        <family val="2"/>
      </rPr>
      <t xml:space="preserve"> Fast täglich geöffnet, da Rezeption/Büro mit Ausnahme von Betriebsurlaub immer besetzt ist. l Verkauf von hausgemachten Marmeladen, Gewürzmischungen, Limonaden (saisonabhängig), Badeutensilien wie z.B. Sonnencreme, Wasserbälle, Schwimmflügerl , …</t>
    </r>
  </si>
  <si>
    <t xml:space="preserve">Einen Teil unserer Investionskosten möchten wir durch Crowdfunding (Beschaffung von Geldmengen durch Privatpersonen) finanzieren…. Usw. </t>
  </si>
  <si>
    <t>Bistro: Hauptsaison (15. Mai - 15. Sept.): täglich geöffnet l Plätze: 160 gesamt (Bistro innen: 55, Terrasse: 105) l Schlechtwetter wurde bei Tagesfrequenz und Ø Konsumation pro Gast berücksichtigt.</t>
  </si>
  <si>
    <t>Nebensaison (16. Sept. - 14. Mai): Mo - Fr geöffnet, 11:00 - 14:00 l 55 Sitzplätze l Schwerpunkt: Businesslunch l Ø Tagesfrequenz: zwischen 1,79 BC und 1,68 WC</t>
  </si>
  <si>
    <r>
      <t xml:space="preserve">Profitcenter Eventbereich: </t>
    </r>
    <r>
      <rPr>
        <sz val="10"/>
        <rFont val="Arial"/>
        <family val="2"/>
      </rPr>
      <t>Sitzplätze Eventbereich bei Tisch &gt; 200 Plätze; Konzertbestuhlung &gt; 300 Plätze; Eigenveranstaltungen (Theater am See, Konzerte, Lesungen, Kochkurse): Ø Monatsumsatz 22.680 € (BC) und 18.600 € (WC); Fremdveranstaltungen (Firmenseminare, Incentiveveranstaltungen, Road-Shows, Großfeiern, Hochzeiten, etc.): Ø Monatsumsatz 43.400 € (BC) und 36.140 (WC); Auswärtscatering zur Vollauslastung des F&amp;B-Personals bei Kooperationspartnern und Firmen rund um Linz:  Ø Monatsumsatz 8.500 (BC) und 6.700 (WC)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</si>
</sst>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0.0%"/>
    <numFmt numFmtId="165" formatCode="#,##0\ &quot;€&quot;"/>
    <numFmt numFmtId="166" formatCode="#,##0.00\ &quot;€&quot;"/>
    <numFmt numFmtId="167" formatCode="_-* #,##0.0\ &quot;€&quot;_-;\-* #,##0.0\ &quot;€&quot;_-;_-* &quot;-&quot;??\ &quot;€&quot;_-;_-@_-"/>
    <numFmt numFmtId="168" formatCode="_-* #,##0_-;\-* #,##0_-;_-* &quot;-&quot;??_-;_-@_-"/>
    <numFmt numFmtId="169" formatCode="_-* #,##0\ &quot;€&quot;_-;\-* #,##0\ &quot;€&quot;_-;_-* &quot;-&quot;??\ &quot;€&quot;_-;_-@_-"/>
  </numFmts>
  <fonts count="20" x14ac:knownFonts="1">
    <font>
      <sz val="11"/>
      <color theme="1"/>
      <name val="Calibri"/>
      <family val="2"/>
      <scheme val="minor"/>
    </font>
    <font>
      <sz val="11"/>
      <color indexed="8"/>
      <name val="Calibri"/>
      <family val="2"/>
    </font>
    <font>
      <sz val="8"/>
      <name val="Calibri"/>
      <family val="2"/>
    </font>
    <font>
      <b/>
      <sz val="20"/>
      <name val="Arial"/>
      <family val="2"/>
    </font>
    <font>
      <b/>
      <sz val="10"/>
      <name val="Arial"/>
      <family val="2"/>
    </font>
    <font>
      <sz val="10"/>
      <name val="Arial"/>
      <family val="2"/>
    </font>
    <font>
      <sz val="11"/>
      <name val="Arial"/>
      <family val="2"/>
    </font>
    <font>
      <b/>
      <i/>
      <sz val="11"/>
      <name val="Arial"/>
      <family val="2"/>
    </font>
    <font>
      <sz val="9"/>
      <name val="Arial"/>
      <family val="2"/>
    </font>
    <font>
      <sz val="7"/>
      <name val="Arial"/>
      <family val="2"/>
    </font>
    <font>
      <b/>
      <sz val="11"/>
      <name val="Arial"/>
      <family val="2"/>
    </font>
    <font>
      <b/>
      <u/>
      <sz val="10"/>
      <name val="Arial"/>
      <family val="2"/>
    </font>
    <font>
      <b/>
      <i/>
      <sz val="10"/>
      <name val="Arial"/>
      <family val="2"/>
    </font>
    <font>
      <sz val="11"/>
      <color theme="1"/>
      <name val="Calibri"/>
      <family val="2"/>
      <scheme val="minor"/>
    </font>
    <font>
      <i/>
      <sz val="9"/>
      <name val="Arial"/>
      <family val="2"/>
    </font>
    <font>
      <i/>
      <sz val="10"/>
      <name val="Arial"/>
      <family val="2"/>
    </font>
    <font>
      <i/>
      <sz val="10"/>
      <color rgb="FFFF0000"/>
      <name val="Arial"/>
      <family val="2"/>
    </font>
    <font>
      <sz val="15"/>
      <name val="Arial"/>
      <family val="2"/>
    </font>
    <font>
      <sz val="18"/>
      <name val="Arial"/>
      <family val="2"/>
    </font>
    <font>
      <b/>
      <sz val="10"/>
      <color rgb="FFFF0000"/>
      <name val="Arial"/>
      <family val="2"/>
    </font>
  </fonts>
  <fills count="12">
    <fill>
      <patternFill patternType="none"/>
    </fill>
    <fill>
      <patternFill patternType="gray125"/>
    </fill>
    <fill>
      <patternFill patternType="solid">
        <fgColor rgb="FFC6FEC7"/>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9FF99"/>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7" tint="0.39997558519241921"/>
        <bgColor indexed="64"/>
      </patternFill>
    </fill>
  </fills>
  <borders count="4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style="medium">
        <color auto="1"/>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right/>
      <top/>
      <bottom style="double">
        <color auto="1"/>
      </bottom>
      <diagonal/>
    </border>
    <border>
      <left/>
      <right style="thin">
        <color auto="1"/>
      </right>
      <top/>
      <bottom style="double">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medium">
        <color auto="1"/>
      </bottom>
      <diagonal/>
    </border>
    <border>
      <left/>
      <right/>
      <top style="medium">
        <color auto="1"/>
      </top>
      <bottom style="thin">
        <color auto="1"/>
      </bottom>
      <diagonal/>
    </border>
    <border>
      <left style="thin">
        <color auto="1"/>
      </left>
      <right style="thin">
        <color auto="1"/>
      </right>
      <top style="medium">
        <color auto="1"/>
      </top>
      <bottom style="double">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right style="thin">
        <color theme="0" tint="-0.499984740745262"/>
      </right>
      <top/>
      <bottom/>
      <diagonal/>
    </border>
    <border>
      <left/>
      <right/>
      <top/>
      <bottom style="thin">
        <color theme="0" tint="-0.499984740745262"/>
      </bottom>
      <diagonal/>
    </border>
    <border>
      <left style="medium">
        <color auto="1"/>
      </left>
      <right/>
      <top style="thin">
        <color auto="1"/>
      </top>
      <bottom style="medium">
        <color auto="1"/>
      </bottom>
      <diagonal/>
    </border>
    <border>
      <left style="thin">
        <color theme="0" tint="-0.499984740745262"/>
      </left>
      <right style="thin">
        <color auto="1"/>
      </right>
      <top style="thin">
        <color auto="1"/>
      </top>
      <bottom style="thin">
        <color auto="1"/>
      </bottom>
      <diagonal/>
    </border>
    <border>
      <left style="thin">
        <color auto="1"/>
      </left>
      <right style="thin">
        <color indexed="64"/>
      </right>
      <top style="thin">
        <color auto="1"/>
      </top>
      <bottom style="double">
        <color auto="1"/>
      </bottom>
      <diagonal/>
    </border>
    <border>
      <left style="thin">
        <color indexed="64"/>
      </left>
      <right style="thin">
        <color auto="1"/>
      </right>
      <top style="medium">
        <color auto="1"/>
      </top>
      <bottom style="thin">
        <color auto="1"/>
      </bottom>
      <diagonal/>
    </border>
    <border>
      <left style="thin">
        <color theme="0" tint="-0.499984740745262"/>
      </left>
      <right style="thin">
        <color indexed="64"/>
      </right>
      <top style="thin">
        <color auto="1"/>
      </top>
      <bottom style="medium">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3" fillId="0" borderId="0" applyFont="0" applyFill="0" applyBorder="0" applyAlignment="0" applyProtection="0"/>
  </cellStyleXfs>
  <cellXfs count="276">
    <xf numFmtId="0" fontId="0" fillId="0" borderId="0" xfId="0"/>
    <xf numFmtId="0" fontId="5" fillId="0" borderId="0" xfId="0" applyFont="1" applyAlignment="1" applyProtection="1">
      <alignment horizontal="left" vertical="top" wrapText="1"/>
      <protection locked="0"/>
    </xf>
    <xf numFmtId="43" fontId="5" fillId="0" borderId="1" xfId="1" applyFont="1" applyFill="1" applyBorder="1" applyAlignment="1" applyProtection="1">
      <alignment horizontal="center" wrapText="1"/>
    </xf>
    <xf numFmtId="0" fontId="3" fillId="0" borderId="0" xfId="0" applyFont="1" applyAlignment="1">
      <alignment wrapText="1"/>
    </xf>
    <xf numFmtId="0" fontId="6" fillId="0" borderId="0" xfId="0" applyFont="1" applyAlignment="1">
      <alignment wrapText="1"/>
    </xf>
    <xf numFmtId="1" fontId="4" fillId="0" borderId="2" xfId="1" applyNumberFormat="1" applyFont="1" applyBorder="1" applyAlignment="1" applyProtection="1">
      <alignment horizontal="center" wrapText="1"/>
    </xf>
    <xf numFmtId="43" fontId="4" fillId="0" borderId="2" xfId="1" applyFont="1" applyBorder="1" applyAlignment="1" applyProtection="1">
      <alignment wrapText="1"/>
    </xf>
    <xf numFmtId="43" fontId="4" fillId="0" borderId="2" xfId="1" applyFont="1" applyBorder="1" applyAlignment="1" applyProtection="1">
      <alignment horizontal="center" wrapText="1"/>
    </xf>
    <xf numFmtId="1" fontId="5" fillId="0" borderId="2" xfId="1" applyNumberFormat="1" applyFont="1" applyBorder="1" applyAlignment="1" applyProtection="1">
      <alignment horizontal="center" wrapText="1"/>
      <protection locked="0"/>
    </xf>
    <xf numFmtId="43" fontId="5" fillId="0" borderId="2" xfId="1" applyFont="1" applyBorder="1" applyAlignment="1" applyProtection="1">
      <alignment wrapText="1"/>
      <protection locked="0"/>
    </xf>
    <xf numFmtId="1" fontId="5" fillId="0" borderId="3" xfId="1" applyNumberFormat="1" applyFont="1" applyBorder="1" applyAlignment="1" applyProtection="1">
      <alignment horizontal="center" wrapText="1"/>
      <protection locked="0"/>
    </xf>
    <xf numFmtId="43" fontId="5" fillId="0" borderId="3" xfId="1" applyFont="1" applyBorder="1" applyAlignment="1" applyProtection="1">
      <alignment wrapText="1"/>
      <protection locked="0"/>
    </xf>
    <xf numFmtId="0" fontId="4" fillId="0" borderId="0" xfId="0" applyFont="1" applyAlignment="1">
      <alignment wrapText="1"/>
    </xf>
    <xf numFmtId="43" fontId="4" fillId="0" borderId="2" xfId="1" applyFont="1" applyFill="1" applyBorder="1" applyAlignment="1" applyProtection="1">
      <alignment horizontal="center" wrapText="1"/>
    </xf>
    <xf numFmtId="43" fontId="4" fillId="0" borderId="4" xfId="1" applyFont="1" applyFill="1" applyBorder="1" applyAlignment="1" applyProtection="1">
      <alignment horizontal="center" wrapText="1"/>
    </xf>
    <xf numFmtId="43" fontId="5" fillId="0" borderId="2" xfId="1" applyFont="1" applyFill="1" applyBorder="1" applyAlignment="1" applyProtection="1">
      <alignment horizontal="center" wrapText="1"/>
      <protection locked="0"/>
    </xf>
    <xf numFmtId="43" fontId="5" fillId="0" borderId="4" xfId="1" applyFont="1" applyFill="1" applyBorder="1" applyAlignment="1" applyProtection="1">
      <alignment horizontal="center" wrapText="1"/>
      <protection locked="0"/>
    </xf>
    <xf numFmtId="43" fontId="5" fillId="0" borderId="1" xfId="1" applyFont="1" applyFill="1" applyBorder="1" applyAlignment="1" applyProtection="1">
      <alignment horizontal="center" wrapText="1"/>
      <protection locked="0"/>
    </xf>
    <xf numFmtId="43" fontId="5" fillId="0" borderId="2" xfId="1" applyFont="1" applyFill="1" applyBorder="1" applyAlignment="1" applyProtection="1">
      <alignment wrapText="1"/>
      <protection locked="0"/>
    </xf>
    <xf numFmtId="43" fontId="5" fillId="0" borderId="1" xfId="1" applyFont="1" applyFill="1" applyBorder="1" applyAlignment="1" applyProtection="1">
      <alignment wrapText="1"/>
      <protection locked="0"/>
    </xf>
    <xf numFmtId="43" fontId="5" fillId="0" borderId="5" xfId="0" applyNumberFormat="1" applyFont="1" applyBorder="1" applyAlignment="1" applyProtection="1">
      <alignment wrapText="1"/>
      <protection locked="0"/>
    </xf>
    <xf numFmtId="43" fontId="5" fillId="0" borderId="1" xfId="0" applyNumberFormat="1" applyFont="1" applyBorder="1" applyAlignment="1" applyProtection="1">
      <alignment wrapText="1"/>
      <protection locked="0"/>
    </xf>
    <xf numFmtId="43" fontId="5" fillId="0" borderId="3" xfId="1" applyFont="1" applyFill="1" applyBorder="1" applyAlignment="1" applyProtection="1">
      <alignment wrapText="1"/>
      <protection locked="0"/>
    </xf>
    <xf numFmtId="0" fontId="4" fillId="0" borderId="6" xfId="1" applyNumberFormat="1" applyFont="1" applyFill="1" applyBorder="1" applyAlignment="1" applyProtection="1">
      <alignment vertical="center" wrapText="1"/>
      <protection locked="0"/>
    </xf>
    <xf numFmtId="43" fontId="4" fillId="0" borderId="7" xfId="1" applyFont="1" applyFill="1" applyBorder="1" applyAlignment="1" applyProtection="1">
      <alignment wrapText="1"/>
      <protection locked="0"/>
    </xf>
    <xf numFmtId="43" fontId="4" fillId="0" borderId="8" xfId="1" applyFont="1" applyFill="1" applyBorder="1" applyAlignment="1" applyProtection="1">
      <alignment wrapText="1"/>
      <protection locked="0"/>
    </xf>
    <xf numFmtId="43" fontId="4" fillId="0" borderId="1" xfId="1" applyFont="1" applyFill="1" applyBorder="1" applyAlignment="1" applyProtection="1">
      <alignment wrapText="1"/>
      <protection locked="0"/>
    </xf>
    <xf numFmtId="0" fontId="4" fillId="0" borderId="0" xfId="1" applyNumberFormat="1" applyFont="1" applyFill="1" applyBorder="1" applyAlignment="1" applyProtection="1">
      <alignment vertical="center" wrapText="1"/>
      <protection locked="0"/>
    </xf>
    <xf numFmtId="3" fontId="4" fillId="0" borderId="0" xfId="0" applyNumberFormat="1" applyFont="1" applyAlignment="1">
      <alignment wrapText="1"/>
    </xf>
    <xf numFmtId="10" fontId="4" fillId="0" borderId="9" xfId="2" applyNumberFormat="1" applyFont="1" applyFill="1" applyBorder="1" applyAlignment="1">
      <alignment wrapText="1"/>
    </xf>
    <xf numFmtId="10" fontId="4" fillId="0" borderId="1" xfId="2" applyNumberFormat="1" applyFont="1" applyFill="1" applyBorder="1" applyAlignment="1">
      <alignment wrapText="1"/>
    </xf>
    <xf numFmtId="0" fontId="4" fillId="0" borderId="0" xfId="1" applyNumberFormat="1" applyFont="1" applyFill="1" applyBorder="1" applyAlignment="1" applyProtection="1">
      <alignment horizontal="left" vertical="center" wrapText="1"/>
      <protection locked="0"/>
    </xf>
    <xf numFmtId="43" fontId="4" fillId="0" borderId="0" xfId="1" applyFont="1" applyFill="1" applyBorder="1" applyAlignment="1" applyProtection="1">
      <alignment wrapText="1"/>
      <protection locked="0"/>
    </xf>
    <xf numFmtId="0" fontId="7" fillId="0" borderId="0" xfId="0" applyFont="1" applyAlignment="1">
      <alignment wrapText="1"/>
    </xf>
    <xf numFmtId="43" fontId="4" fillId="2" borderId="4" xfId="1" applyFont="1" applyFill="1" applyBorder="1" applyAlignment="1" applyProtection="1">
      <alignment horizontal="center" wrapText="1"/>
    </xf>
    <xf numFmtId="43" fontId="4" fillId="3" borderId="10" xfId="1" applyFont="1" applyFill="1" applyBorder="1" applyAlignment="1" applyProtection="1">
      <alignment horizontal="center" wrapText="1"/>
    </xf>
    <xf numFmtId="43" fontId="5" fillId="2" borderId="4" xfId="1" applyFont="1" applyFill="1" applyBorder="1" applyAlignment="1" applyProtection="1">
      <alignment horizontal="center" wrapText="1"/>
      <protection locked="0"/>
    </xf>
    <xf numFmtId="43" fontId="5" fillId="3" borderId="10" xfId="1" applyFont="1" applyFill="1" applyBorder="1" applyAlignment="1" applyProtection="1">
      <alignment horizontal="center" wrapText="1"/>
      <protection locked="0"/>
    </xf>
    <xf numFmtId="43" fontId="5" fillId="2" borderId="11" xfId="1" applyFont="1" applyFill="1" applyBorder="1" applyAlignment="1" applyProtection="1">
      <alignment wrapText="1"/>
      <protection locked="0"/>
    </xf>
    <xf numFmtId="43" fontId="5" fillId="3" borderId="12" xfId="1" applyFont="1" applyFill="1" applyBorder="1" applyAlignment="1" applyProtection="1">
      <alignment wrapText="1"/>
      <protection locked="0"/>
    </xf>
    <xf numFmtId="43" fontId="4" fillId="2" borderId="8" xfId="1" applyFont="1" applyFill="1" applyBorder="1" applyAlignment="1" applyProtection="1">
      <alignment wrapText="1"/>
      <protection locked="0"/>
    </xf>
    <xf numFmtId="43" fontId="4" fillId="3" borderId="13" xfId="1" applyFont="1" applyFill="1" applyBorder="1" applyAlignment="1" applyProtection="1">
      <alignment wrapText="1"/>
      <protection locked="0"/>
    </xf>
    <xf numFmtId="10" fontId="4" fillId="0" borderId="14" xfId="2" applyNumberFormat="1" applyFont="1" applyFill="1" applyBorder="1" applyAlignment="1">
      <alignment wrapText="1"/>
    </xf>
    <xf numFmtId="3" fontId="5" fillId="0" borderId="5" xfId="0" applyNumberFormat="1" applyFont="1" applyBorder="1" applyAlignment="1">
      <alignment wrapText="1"/>
    </xf>
    <xf numFmtId="0" fontId="5" fillId="0" borderId="2" xfId="0" applyFont="1" applyBorder="1" applyAlignment="1" applyProtection="1">
      <alignment wrapText="1"/>
      <protection locked="0"/>
    </xf>
    <xf numFmtId="3" fontId="5" fillId="0" borderId="2" xfId="0" applyNumberFormat="1" applyFont="1" applyBorder="1" applyAlignment="1">
      <alignment wrapText="1"/>
    </xf>
    <xf numFmtId="0" fontId="4" fillId="0" borderId="15" xfId="0" applyFont="1" applyBorder="1" applyAlignment="1">
      <alignment wrapText="1"/>
    </xf>
    <xf numFmtId="10" fontId="4" fillId="0" borderId="15" xfId="2" applyNumberFormat="1" applyFont="1" applyFill="1" applyBorder="1" applyAlignment="1">
      <alignment wrapText="1"/>
    </xf>
    <xf numFmtId="0" fontId="4" fillId="0" borderId="2" xfId="0" applyFont="1" applyBorder="1" applyAlignment="1">
      <alignment horizontal="center" wrapText="1"/>
    </xf>
    <xf numFmtId="0" fontId="5" fillId="0" borderId="0" xfId="0" applyFont="1" applyAlignment="1">
      <alignment wrapText="1"/>
    </xf>
    <xf numFmtId="0" fontId="4" fillId="0" borderId="2" xfId="0" applyFont="1" applyBorder="1" applyAlignment="1">
      <alignment wrapText="1"/>
    </xf>
    <xf numFmtId="3" fontId="4" fillId="0" borderId="2" xfId="0" applyNumberFormat="1" applyFont="1" applyBorder="1" applyAlignment="1">
      <alignment wrapText="1"/>
    </xf>
    <xf numFmtId="1" fontId="5" fillId="0" borderId="2" xfId="1" applyNumberFormat="1" applyFont="1" applyBorder="1" applyAlignment="1" applyProtection="1">
      <alignment horizontal="center" wrapText="1"/>
    </xf>
    <xf numFmtId="43" fontId="8" fillId="0" borderId="2" xfId="1" applyFont="1" applyBorder="1" applyAlignment="1" applyProtection="1">
      <alignment horizontal="center" wrapText="1"/>
    </xf>
    <xf numFmtId="43" fontId="5" fillId="0" borderId="2" xfId="1" applyFont="1" applyBorder="1" applyAlignment="1" applyProtection="1">
      <alignment horizontal="center" wrapText="1"/>
    </xf>
    <xf numFmtId="165" fontId="5" fillId="0" borderId="2" xfId="1" applyNumberFormat="1" applyFont="1" applyBorder="1" applyAlignment="1" applyProtection="1">
      <alignment horizontal="center" wrapText="1"/>
    </xf>
    <xf numFmtId="166" fontId="5" fillId="0" borderId="2" xfId="1" applyNumberFormat="1" applyFont="1" applyBorder="1" applyAlignment="1" applyProtection="1">
      <alignment horizontal="center" wrapText="1"/>
      <protection locked="0"/>
    </xf>
    <xf numFmtId="164" fontId="5" fillId="0" borderId="2" xfId="1" applyNumberFormat="1" applyFont="1" applyBorder="1" applyAlignment="1" applyProtection="1">
      <alignment wrapText="1"/>
      <protection locked="0"/>
    </xf>
    <xf numFmtId="0" fontId="5" fillId="0" borderId="3" xfId="0" applyFont="1" applyBorder="1" applyAlignment="1" applyProtection="1">
      <alignment wrapText="1"/>
      <protection locked="0"/>
    </xf>
    <xf numFmtId="0" fontId="5" fillId="0" borderId="8" xfId="0" applyFont="1" applyBorder="1" applyAlignment="1" applyProtection="1">
      <alignment horizontal="left" wrapText="1"/>
      <protection locked="0"/>
    </xf>
    <xf numFmtId="0" fontId="5" fillId="0" borderId="16" xfId="0" applyFont="1" applyBorder="1" applyAlignment="1" applyProtection="1">
      <alignment horizontal="left" wrapText="1"/>
      <protection locked="0"/>
    </xf>
    <xf numFmtId="1" fontId="5" fillId="0" borderId="0" xfId="1" applyNumberFormat="1" applyFont="1" applyAlignment="1" applyProtection="1">
      <alignment horizontal="center" wrapText="1"/>
    </xf>
    <xf numFmtId="43" fontId="5" fillId="0" borderId="0" xfId="1" applyFont="1" applyAlignment="1" applyProtection="1">
      <alignment wrapText="1"/>
    </xf>
    <xf numFmtId="0" fontId="5" fillId="0" borderId="17" xfId="0" applyFont="1" applyBorder="1" applyAlignment="1" applyProtection="1">
      <alignment horizontal="left" wrapText="1"/>
      <protection locked="0"/>
    </xf>
    <xf numFmtId="0" fontId="5" fillId="0" borderId="4" xfId="1" applyNumberFormat="1" applyFont="1" applyFill="1" applyBorder="1" applyAlignment="1" applyProtection="1">
      <alignment vertical="center" wrapText="1"/>
      <protection locked="0"/>
    </xf>
    <xf numFmtId="0" fontId="5" fillId="0" borderId="18" xfId="1" applyNumberFormat="1" applyFont="1" applyFill="1" applyBorder="1" applyAlignment="1" applyProtection="1">
      <alignment vertical="center" wrapText="1"/>
      <protection locked="0"/>
    </xf>
    <xf numFmtId="43" fontId="5" fillId="3" borderId="2" xfId="1" applyFont="1" applyFill="1" applyBorder="1" applyAlignment="1" applyProtection="1">
      <alignment horizontal="center" wrapText="1"/>
      <protection locked="0"/>
    </xf>
    <xf numFmtId="0" fontId="5" fillId="0" borderId="4" xfId="1" quotePrefix="1" applyNumberFormat="1" applyFont="1" applyFill="1" applyBorder="1" applyAlignment="1" applyProtection="1">
      <alignment vertical="center" wrapText="1"/>
      <protection locked="0"/>
    </xf>
    <xf numFmtId="0" fontId="5" fillId="0" borderId="19" xfId="1" quotePrefix="1" applyNumberFormat="1" applyFont="1" applyFill="1" applyBorder="1" applyAlignment="1" applyProtection="1">
      <alignment horizontal="left" vertical="center" wrapText="1"/>
      <protection locked="0"/>
    </xf>
    <xf numFmtId="0" fontId="5" fillId="0" borderId="20" xfId="1" applyNumberFormat="1" applyFont="1" applyFill="1" applyBorder="1" applyAlignment="1" applyProtection="1">
      <alignment horizontal="left" vertical="center" wrapText="1"/>
      <protection locked="0"/>
    </xf>
    <xf numFmtId="0" fontId="5" fillId="0" borderId="11" xfId="1" quotePrefix="1" applyNumberFormat="1" applyFont="1" applyFill="1" applyBorder="1" applyAlignment="1" applyProtection="1">
      <alignment vertical="center" wrapText="1"/>
      <protection locked="0"/>
    </xf>
    <xf numFmtId="0" fontId="5" fillId="0" borderId="21" xfId="1" applyNumberFormat="1" applyFont="1" applyFill="1" applyBorder="1" applyAlignment="1" applyProtection="1">
      <alignment vertical="center" wrapText="1"/>
      <protection locked="0"/>
    </xf>
    <xf numFmtId="0" fontId="5" fillId="0" borderId="6" xfId="1" quotePrefix="1" applyNumberFormat="1" applyFont="1" applyFill="1" applyBorder="1" applyAlignment="1" applyProtection="1">
      <alignment vertical="center" wrapText="1"/>
      <protection locked="0"/>
    </xf>
    <xf numFmtId="0" fontId="5" fillId="0" borderId="22" xfId="1" applyNumberFormat="1" applyFont="1" applyFill="1" applyBorder="1" applyAlignment="1" applyProtection="1">
      <alignment vertical="center" wrapText="1"/>
      <protection locked="0"/>
    </xf>
    <xf numFmtId="43" fontId="4" fillId="2" borderId="7" xfId="1" applyFont="1" applyFill="1" applyBorder="1" applyAlignment="1" applyProtection="1">
      <alignment wrapText="1"/>
      <protection locked="0"/>
    </xf>
    <xf numFmtId="43" fontId="4" fillId="3" borderId="23" xfId="1" applyFont="1" applyFill="1" applyBorder="1" applyAlignment="1" applyProtection="1">
      <alignment wrapText="1"/>
      <protection locked="0"/>
    </xf>
    <xf numFmtId="0" fontId="5" fillId="2" borderId="2" xfId="0" applyFont="1" applyFill="1" applyBorder="1" applyAlignment="1">
      <alignment wrapText="1"/>
    </xf>
    <xf numFmtId="43" fontId="4" fillId="0" borderId="23" xfId="1" applyFont="1" applyFill="1" applyBorder="1" applyAlignment="1" applyProtection="1">
      <alignment wrapText="1"/>
      <protection locked="0"/>
    </xf>
    <xf numFmtId="0" fontId="5" fillId="3" borderId="2" xfId="0" applyFont="1" applyFill="1" applyBorder="1" applyAlignment="1">
      <alignment wrapText="1"/>
    </xf>
    <xf numFmtId="0" fontId="4" fillId="0" borderId="0" xfId="0" applyFont="1"/>
    <xf numFmtId="0" fontId="4" fillId="2" borderId="2" xfId="0" applyFont="1" applyFill="1" applyBorder="1" applyAlignment="1">
      <alignment wrapText="1"/>
    </xf>
    <xf numFmtId="0" fontId="4" fillId="3" borderId="2" xfId="0" applyFont="1" applyFill="1" applyBorder="1" applyAlignment="1">
      <alignment wrapText="1"/>
    </xf>
    <xf numFmtId="0" fontId="10" fillId="0" borderId="0" xfId="0" applyFont="1" applyAlignment="1">
      <alignment wrapText="1"/>
    </xf>
    <xf numFmtId="43" fontId="4" fillId="3" borderId="2" xfId="1" applyFont="1" applyFill="1" applyBorder="1" applyAlignment="1" applyProtection="1">
      <alignment horizontal="center" wrapText="1"/>
    </xf>
    <xf numFmtId="43" fontId="4" fillId="2" borderId="2" xfId="1" applyFont="1" applyFill="1" applyBorder="1" applyAlignment="1" applyProtection="1">
      <alignment horizontal="center" wrapText="1"/>
    </xf>
    <xf numFmtId="43" fontId="4" fillId="3" borderId="24" xfId="1" applyFont="1" applyFill="1" applyBorder="1" applyAlignment="1" applyProtection="1">
      <alignment horizontal="center" wrapText="1"/>
    </xf>
    <xf numFmtId="43" fontId="4" fillId="3" borderId="25" xfId="1" applyFont="1" applyFill="1" applyBorder="1" applyAlignment="1" applyProtection="1">
      <alignment horizontal="center" wrapText="1"/>
    </xf>
    <xf numFmtId="0" fontId="4" fillId="3" borderId="9" xfId="0" applyFont="1" applyFill="1" applyBorder="1" applyAlignment="1">
      <alignment horizontal="left" wrapText="1"/>
    </xf>
    <xf numFmtId="0" fontId="4" fillId="2" borderId="9" xfId="0" applyFont="1" applyFill="1" applyBorder="1" applyAlignment="1">
      <alignment horizontal="left" wrapText="1"/>
    </xf>
    <xf numFmtId="0" fontId="4" fillId="0" borderId="34" xfId="0" applyFont="1" applyBorder="1" applyAlignment="1">
      <alignment horizontal="left" wrapText="1"/>
    </xf>
    <xf numFmtId="44" fontId="5" fillId="0" borderId="2" xfId="3" applyFont="1" applyBorder="1" applyAlignment="1" applyProtection="1">
      <alignment wrapText="1"/>
      <protection locked="0"/>
    </xf>
    <xf numFmtId="44" fontId="5" fillId="0" borderId="2" xfId="3" applyFont="1" applyBorder="1" applyAlignment="1" applyProtection="1">
      <alignment horizontal="center" wrapText="1"/>
      <protection locked="0"/>
    </xf>
    <xf numFmtId="44" fontId="5" fillId="0" borderId="2" xfId="3" applyFont="1" applyBorder="1" applyAlignment="1" applyProtection="1">
      <alignment horizontal="right" wrapText="1"/>
      <protection locked="0"/>
    </xf>
    <xf numFmtId="44" fontId="4" fillId="0" borderId="7" xfId="3" applyFont="1" applyBorder="1" applyAlignment="1" applyProtection="1">
      <alignment wrapText="1"/>
      <protection locked="0"/>
    </xf>
    <xf numFmtId="44" fontId="5" fillId="4" borderId="2" xfId="3" applyFont="1" applyFill="1" applyBorder="1" applyAlignment="1" applyProtection="1">
      <alignment horizontal="right" wrapText="1"/>
      <protection locked="0"/>
    </xf>
    <xf numFmtId="0" fontId="4" fillId="0" borderId="2" xfId="0" applyFont="1" applyBorder="1" applyAlignment="1" applyProtection="1">
      <alignment wrapText="1"/>
      <protection locked="0"/>
    </xf>
    <xf numFmtId="44" fontId="5" fillId="0" borderId="2" xfId="3" applyFont="1" applyFill="1" applyBorder="1" applyAlignment="1">
      <alignment wrapText="1"/>
    </xf>
    <xf numFmtId="0" fontId="4" fillId="0" borderId="26" xfId="0" applyFont="1" applyBorder="1" applyAlignment="1" applyProtection="1">
      <alignment wrapText="1"/>
      <protection locked="0"/>
    </xf>
    <xf numFmtId="44" fontId="5" fillId="0" borderId="26" xfId="3" applyFont="1" applyFill="1" applyBorder="1" applyAlignment="1">
      <alignment wrapText="1"/>
    </xf>
    <xf numFmtId="44" fontId="5" fillId="0" borderId="1" xfId="3" applyFont="1" applyFill="1" applyBorder="1" applyAlignment="1">
      <alignment wrapText="1"/>
    </xf>
    <xf numFmtId="3" fontId="4" fillId="0" borderId="7" xfId="0" applyNumberFormat="1" applyFont="1" applyBorder="1" applyAlignment="1">
      <alignment wrapText="1"/>
    </xf>
    <xf numFmtId="44" fontId="4" fillId="0" borderId="7" xfId="3" applyFont="1" applyFill="1" applyBorder="1" applyAlignment="1">
      <alignment wrapText="1"/>
    </xf>
    <xf numFmtId="44" fontId="4" fillId="0" borderId="8" xfId="3" applyFont="1" applyFill="1" applyBorder="1" applyAlignment="1">
      <alignment wrapText="1"/>
    </xf>
    <xf numFmtId="0" fontId="5" fillId="0" borderId="2" xfId="0" applyFont="1" applyBorder="1" applyAlignment="1" applyProtection="1">
      <alignment horizontal="left" wrapText="1"/>
      <protection locked="0"/>
    </xf>
    <xf numFmtId="0" fontId="5" fillId="6" borderId="2" xfId="0" applyFont="1" applyFill="1" applyBorder="1" applyAlignment="1" applyProtection="1">
      <alignment wrapText="1"/>
      <protection locked="0"/>
    </xf>
    <xf numFmtId="1" fontId="5" fillId="6" borderId="2" xfId="1" applyNumberFormat="1" applyFont="1" applyFill="1" applyBorder="1" applyAlignment="1" applyProtection="1">
      <alignment horizontal="center" wrapText="1"/>
      <protection locked="0"/>
    </xf>
    <xf numFmtId="44" fontId="5" fillId="6" borderId="2" xfId="3" applyFont="1" applyFill="1" applyBorder="1" applyAlignment="1" applyProtection="1">
      <alignment wrapText="1"/>
      <protection locked="0"/>
    </xf>
    <xf numFmtId="43" fontId="5" fillId="6" borderId="2" xfId="1" applyFont="1" applyFill="1" applyBorder="1" applyAlignment="1" applyProtection="1">
      <alignment wrapText="1"/>
      <protection locked="0"/>
    </xf>
    <xf numFmtId="0" fontId="11" fillId="6" borderId="2" xfId="0" applyFont="1" applyFill="1" applyBorder="1" applyAlignment="1" applyProtection="1">
      <alignment wrapText="1"/>
      <protection locked="0"/>
    </xf>
    <xf numFmtId="0" fontId="5" fillId="7" borderId="2" xfId="0" applyFont="1" applyFill="1" applyBorder="1" applyAlignment="1" applyProtection="1">
      <alignment wrapText="1"/>
      <protection locked="0"/>
    </xf>
    <xf numFmtId="1" fontId="5" fillId="7" borderId="2" xfId="1" applyNumberFormat="1" applyFont="1" applyFill="1" applyBorder="1" applyAlignment="1" applyProtection="1">
      <alignment horizontal="center" wrapText="1"/>
      <protection locked="0"/>
    </xf>
    <xf numFmtId="44" fontId="5" fillId="7" borderId="2" xfId="3" applyFont="1" applyFill="1" applyBorder="1" applyAlignment="1" applyProtection="1">
      <alignment wrapText="1"/>
      <protection locked="0"/>
    </xf>
    <xf numFmtId="43" fontId="5" fillId="7" borderId="2" xfId="1" applyFont="1" applyFill="1" applyBorder="1" applyAlignment="1" applyProtection="1">
      <alignment wrapText="1"/>
      <protection locked="0"/>
    </xf>
    <xf numFmtId="1" fontId="5" fillId="8" borderId="2" xfId="1" applyNumberFormat="1" applyFont="1" applyFill="1" applyBorder="1" applyAlignment="1" applyProtection="1">
      <alignment horizontal="center" wrapText="1"/>
      <protection locked="0"/>
    </xf>
    <xf numFmtId="44" fontId="5" fillId="8" borderId="2" xfId="3" applyFont="1" applyFill="1" applyBorder="1" applyAlignment="1" applyProtection="1">
      <alignment wrapText="1"/>
      <protection locked="0"/>
    </xf>
    <xf numFmtId="43" fontId="5" fillId="8" borderId="2" xfId="1" applyFont="1" applyFill="1" applyBorder="1" applyAlignment="1" applyProtection="1">
      <alignment wrapText="1"/>
      <protection locked="0"/>
    </xf>
    <xf numFmtId="0" fontId="4" fillId="8" borderId="2" xfId="0" applyFont="1" applyFill="1" applyBorder="1" applyAlignment="1" applyProtection="1">
      <alignment wrapText="1"/>
      <protection locked="0"/>
    </xf>
    <xf numFmtId="43" fontId="5" fillId="0" borderId="2" xfId="1" applyFont="1" applyFill="1" applyBorder="1" applyAlignment="1" applyProtection="1">
      <alignment horizontal="left" vertical="center" wrapText="1"/>
      <protection locked="0"/>
    </xf>
    <xf numFmtId="43" fontId="5" fillId="0" borderId="3" xfId="1" applyFont="1" applyFill="1" applyBorder="1" applyAlignment="1" applyProtection="1">
      <alignment horizontal="left" vertical="center" wrapText="1"/>
      <protection locked="0"/>
    </xf>
    <xf numFmtId="43" fontId="5" fillId="4" borderId="2" xfId="1" applyFont="1" applyFill="1" applyBorder="1" applyAlignment="1" applyProtection="1">
      <alignment horizontal="center" wrapText="1"/>
      <protection locked="0"/>
    </xf>
    <xf numFmtId="169" fontId="5" fillId="3" borderId="2" xfId="3" applyNumberFormat="1" applyFont="1" applyFill="1" applyBorder="1" applyAlignment="1" applyProtection="1">
      <alignment wrapText="1"/>
      <protection locked="0"/>
    </xf>
    <xf numFmtId="169" fontId="5" fillId="3" borderId="7" xfId="3" applyNumberFormat="1" applyFont="1" applyFill="1" applyBorder="1" applyAlignment="1" applyProtection="1">
      <alignment wrapText="1"/>
      <protection locked="0"/>
    </xf>
    <xf numFmtId="167" fontId="5" fillId="2" borderId="7" xfId="3" applyNumberFormat="1" applyFont="1" applyFill="1" applyBorder="1" applyAlignment="1" applyProtection="1">
      <alignment wrapText="1"/>
      <protection locked="0"/>
    </xf>
    <xf numFmtId="43" fontId="12" fillId="0" borderId="2" xfId="1" applyFont="1" applyFill="1" applyBorder="1" applyAlignment="1" applyProtection="1">
      <alignment horizontal="left" wrapText="1"/>
      <protection locked="0"/>
    </xf>
    <xf numFmtId="168" fontId="5" fillId="2" borderId="2" xfId="1" applyNumberFormat="1" applyFont="1" applyFill="1" applyBorder="1" applyAlignment="1" applyProtection="1">
      <alignment wrapText="1"/>
      <protection locked="0"/>
    </xf>
    <xf numFmtId="8" fontId="5" fillId="0" borderId="2" xfId="1" applyNumberFormat="1" applyFont="1" applyBorder="1" applyAlignment="1" applyProtection="1">
      <alignment horizontal="right" wrapText="1"/>
    </xf>
    <xf numFmtId="44" fontId="5" fillId="0" borderId="2" xfId="3" applyFont="1" applyFill="1" applyBorder="1" applyAlignment="1" applyProtection="1">
      <alignment horizontal="right" wrapText="1"/>
      <protection locked="0"/>
    </xf>
    <xf numFmtId="44" fontId="5" fillId="0" borderId="4" xfId="3" applyFont="1" applyFill="1" applyBorder="1" applyAlignment="1">
      <alignment wrapText="1"/>
    </xf>
    <xf numFmtId="168" fontId="5" fillId="0" borderId="2" xfId="1" applyNumberFormat="1" applyFont="1" applyFill="1" applyBorder="1" applyAlignment="1" applyProtection="1">
      <alignment wrapText="1"/>
      <protection locked="0"/>
    </xf>
    <xf numFmtId="168" fontId="5" fillId="0" borderId="3" xfId="1" applyNumberFormat="1" applyFont="1" applyFill="1" applyBorder="1" applyAlignment="1" applyProtection="1">
      <alignment wrapText="1"/>
      <protection locked="0"/>
    </xf>
    <xf numFmtId="0" fontId="4" fillId="0" borderId="27" xfId="0" applyFont="1" applyBorder="1" applyAlignment="1">
      <alignment horizontal="left" wrapText="1"/>
    </xf>
    <xf numFmtId="0" fontId="5" fillId="10" borderId="2" xfId="0" applyFont="1" applyFill="1" applyBorder="1" applyAlignment="1" applyProtection="1">
      <alignment wrapText="1"/>
      <protection locked="0"/>
    </xf>
    <xf numFmtId="1" fontId="5" fillId="10" borderId="2" xfId="1" applyNumberFormat="1" applyFont="1" applyFill="1" applyBorder="1" applyAlignment="1" applyProtection="1">
      <alignment horizontal="center" wrapText="1"/>
      <protection locked="0"/>
    </xf>
    <xf numFmtId="44" fontId="5" fillId="10" borderId="2" xfId="3" applyFont="1" applyFill="1" applyBorder="1" applyAlignment="1" applyProtection="1">
      <alignment wrapText="1"/>
      <protection locked="0"/>
    </xf>
    <xf numFmtId="43" fontId="5" fillId="10" borderId="2" xfId="1" applyFont="1" applyFill="1" applyBorder="1" applyAlignment="1" applyProtection="1">
      <alignment wrapText="1"/>
      <protection locked="0"/>
    </xf>
    <xf numFmtId="0" fontId="5" fillId="11" borderId="2" xfId="0" applyFont="1" applyFill="1" applyBorder="1" applyAlignment="1" applyProtection="1">
      <alignment wrapText="1"/>
      <protection locked="0"/>
    </xf>
    <xf numFmtId="1" fontId="5" fillId="11" borderId="2" xfId="1" applyNumberFormat="1" applyFont="1" applyFill="1" applyBorder="1" applyAlignment="1" applyProtection="1">
      <alignment horizontal="center" wrapText="1"/>
      <protection locked="0"/>
    </xf>
    <xf numFmtId="44" fontId="5" fillId="11" borderId="2" xfId="3" applyFont="1" applyFill="1" applyBorder="1" applyAlignment="1" applyProtection="1">
      <alignment wrapText="1"/>
      <protection locked="0"/>
    </xf>
    <xf numFmtId="43" fontId="5" fillId="11" borderId="2" xfId="1" applyFont="1" applyFill="1" applyBorder="1" applyAlignment="1" applyProtection="1">
      <alignment wrapText="1"/>
      <protection locked="0"/>
    </xf>
    <xf numFmtId="169" fontId="5" fillId="0" borderId="2" xfId="3" applyNumberFormat="1" applyFont="1" applyFill="1" applyBorder="1" applyAlignment="1" applyProtection="1">
      <alignment wrapText="1"/>
      <protection locked="0"/>
    </xf>
    <xf numFmtId="169" fontId="5" fillId="0" borderId="3" xfId="3" applyNumberFormat="1" applyFont="1" applyFill="1" applyBorder="1" applyAlignment="1" applyProtection="1">
      <alignment wrapText="1"/>
      <protection locked="0"/>
    </xf>
    <xf numFmtId="43" fontId="5" fillId="0" borderId="2" xfId="1" applyFont="1" applyFill="1" applyBorder="1" applyAlignment="1" applyProtection="1">
      <alignment vertical="center" wrapText="1"/>
      <protection locked="0"/>
    </xf>
    <xf numFmtId="43" fontId="5" fillId="0" borderId="3" xfId="1" applyFont="1" applyFill="1" applyBorder="1" applyAlignment="1" applyProtection="1">
      <alignment vertical="center" wrapText="1"/>
      <protection locked="0"/>
    </xf>
    <xf numFmtId="43" fontId="5" fillId="0" borderId="31" xfId="1" applyFont="1" applyFill="1" applyBorder="1" applyAlignment="1" applyProtection="1">
      <alignment horizontal="left" vertical="center" wrapText="1"/>
      <protection locked="0"/>
    </xf>
    <xf numFmtId="43" fontId="5" fillId="0" borderId="31" xfId="1" applyFont="1" applyFill="1" applyBorder="1" applyAlignment="1" applyProtection="1">
      <alignment horizontal="center" wrapText="1"/>
      <protection locked="0"/>
    </xf>
    <xf numFmtId="43" fontId="5" fillId="0" borderId="19" xfId="1" applyFont="1" applyFill="1" applyBorder="1" applyAlignment="1" applyProtection="1">
      <alignment horizontal="center" wrapText="1"/>
      <protection locked="0"/>
    </xf>
    <xf numFmtId="43" fontId="5" fillId="0" borderId="15" xfId="1" applyFont="1" applyFill="1" applyBorder="1" applyAlignment="1" applyProtection="1">
      <alignment horizontal="left" vertical="center" wrapText="1"/>
      <protection locked="0"/>
    </xf>
    <xf numFmtId="43" fontId="5" fillId="4" borderId="15" xfId="1" applyFont="1" applyFill="1" applyBorder="1" applyAlignment="1" applyProtection="1">
      <alignment horizontal="center" wrapText="1"/>
      <protection locked="0"/>
    </xf>
    <xf numFmtId="43" fontId="5" fillId="0" borderId="9" xfId="1" applyFont="1" applyFill="1" applyBorder="1" applyAlignment="1" applyProtection="1">
      <alignment horizontal="center" wrapText="1"/>
      <protection locked="0"/>
    </xf>
    <xf numFmtId="43" fontId="5" fillId="0" borderId="0" xfId="1" applyFont="1" applyFill="1" applyBorder="1" applyAlignment="1" applyProtection="1">
      <alignment horizontal="center" wrapText="1"/>
      <protection locked="0"/>
    </xf>
    <xf numFmtId="0" fontId="4" fillId="0" borderId="2" xfId="0" applyFont="1" applyBorder="1" applyAlignment="1" applyProtection="1">
      <alignment horizontal="center" wrapText="1"/>
      <protection locked="0"/>
    </xf>
    <xf numFmtId="0" fontId="5" fillId="0" borderId="4" xfId="0" applyFont="1" applyBorder="1" applyAlignment="1">
      <alignment horizontal="left" wrapText="1"/>
    </xf>
    <xf numFmtId="0" fontId="5" fillId="0" borderId="25" xfId="0" applyFont="1" applyBorder="1" applyAlignment="1">
      <alignment horizontal="left" wrapText="1"/>
    </xf>
    <xf numFmtId="10" fontId="5" fillId="0" borderId="2" xfId="1" applyNumberFormat="1" applyFont="1" applyBorder="1" applyAlignment="1" applyProtection="1">
      <alignment wrapText="1"/>
      <protection locked="0"/>
    </xf>
    <xf numFmtId="43" fontId="4" fillId="0" borderId="23" xfId="1" applyFont="1" applyFill="1" applyBorder="1" applyAlignment="1" applyProtection="1">
      <alignment vertical="center" wrapText="1"/>
      <protection locked="0"/>
    </xf>
    <xf numFmtId="0" fontId="12" fillId="3" borderId="2" xfId="0" applyFont="1" applyFill="1" applyBorder="1" applyAlignment="1" applyProtection="1">
      <alignment wrapText="1"/>
      <protection locked="0"/>
    </xf>
    <xf numFmtId="0" fontId="4" fillId="2" borderId="2" xfId="0" applyFont="1" applyFill="1" applyBorder="1" applyAlignment="1" applyProtection="1">
      <alignment wrapText="1"/>
      <protection locked="0"/>
    </xf>
    <xf numFmtId="43" fontId="5" fillId="2" borderId="3" xfId="1" applyFont="1" applyFill="1" applyBorder="1" applyAlignment="1" applyProtection="1">
      <alignment wrapText="1"/>
      <protection locked="0"/>
    </xf>
    <xf numFmtId="43" fontId="5" fillId="3" borderId="3" xfId="1" applyFont="1" applyFill="1" applyBorder="1" applyAlignment="1" applyProtection="1">
      <alignment wrapText="1"/>
      <protection locked="0"/>
    </xf>
    <xf numFmtId="43" fontId="4" fillId="2" borderId="4" xfId="1" applyFont="1" applyFill="1" applyBorder="1" applyAlignment="1" applyProtection="1">
      <alignment horizontal="center" wrapText="1"/>
      <protection locked="0"/>
    </xf>
    <xf numFmtId="43" fontId="4" fillId="3" borderId="10" xfId="1" applyFont="1" applyFill="1" applyBorder="1" applyAlignment="1" applyProtection="1">
      <alignment horizontal="center" wrapText="1"/>
      <protection locked="0"/>
    </xf>
    <xf numFmtId="43" fontId="4" fillId="3" borderId="2" xfId="1" applyFont="1" applyFill="1" applyBorder="1" applyAlignment="1" applyProtection="1">
      <alignment horizontal="center" wrapText="1"/>
      <protection locked="0"/>
    </xf>
    <xf numFmtId="43" fontId="4" fillId="0" borderId="2" xfId="1" applyFont="1" applyFill="1" applyBorder="1" applyAlignment="1" applyProtection="1">
      <alignment horizontal="left" vertical="center" wrapText="1"/>
      <protection locked="0"/>
    </xf>
    <xf numFmtId="43" fontId="4" fillId="0" borderId="2" xfId="1" applyFont="1" applyFill="1" applyBorder="1" applyAlignment="1" applyProtection="1">
      <alignment horizontal="center" wrapText="1"/>
      <protection locked="0"/>
    </xf>
    <xf numFmtId="0" fontId="5" fillId="0" borderId="0" xfId="0" applyFont="1" applyAlignment="1" applyProtection="1">
      <alignment vertical="top" wrapText="1"/>
      <protection locked="0"/>
    </xf>
    <xf numFmtId="0" fontId="6" fillId="0" borderId="27" xfId="0" applyFont="1" applyBorder="1" applyAlignment="1">
      <alignment wrapText="1"/>
    </xf>
    <xf numFmtId="0" fontId="4" fillId="0" borderId="0" xfId="0" applyFont="1" applyAlignment="1">
      <alignment horizontal="left" wrapText="1"/>
    </xf>
    <xf numFmtId="43" fontId="5" fillId="0" borderId="0" xfId="1" applyFont="1" applyFill="1" applyBorder="1" applyAlignment="1" applyProtection="1">
      <alignment wrapText="1"/>
      <protection locked="0"/>
    </xf>
    <xf numFmtId="43" fontId="5" fillId="3" borderId="24" xfId="1" applyFont="1" applyFill="1" applyBorder="1" applyAlignment="1" applyProtection="1">
      <alignment horizontal="center" wrapText="1"/>
      <protection locked="0"/>
    </xf>
    <xf numFmtId="43" fontId="5" fillId="3" borderId="35" xfId="1" applyFont="1" applyFill="1" applyBorder="1" applyAlignment="1" applyProtection="1">
      <alignment wrapText="1"/>
      <protection locked="0"/>
    </xf>
    <xf numFmtId="3" fontId="5" fillId="0" borderId="4" xfId="0" applyNumberFormat="1" applyFont="1" applyBorder="1" applyAlignment="1">
      <alignment wrapText="1"/>
    </xf>
    <xf numFmtId="0" fontId="5" fillId="0" borderId="28" xfId="0" applyFont="1" applyBorder="1" applyAlignment="1">
      <alignment wrapText="1"/>
    </xf>
    <xf numFmtId="0" fontId="5" fillId="0" borderId="2" xfId="1" applyNumberFormat="1" applyFont="1" applyFill="1" applyBorder="1" applyAlignment="1" applyProtection="1">
      <alignment vertical="center" wrapText="1"/>
      <protection locked="0"/>
    </xf>
    <xf numFmtId="0" fontId="5" fillId="0" borderId="2" xfId="1" quotePrefix="1" applyNumberFormat="1" applyFont="1" applyFill="1" applyBorder="1" applyAlignment="1" applyProtection="1">
      <alignment vertical="center" wrapText="1"/>
      <protection locked="0"/>
    </xf>
    <xf numFmtId="0" fontId="5" fillId="0" borderId="31" xfId="1" quotePrefix="1" applyNumberFormat="1" applyFont="1" applyFill="1" applyBorder="1" applyAlignment="1" applyProtection="1">
      <alignment horizontal="left" vertical="center" wrapText="1"/>
      <protection locked="0"/>
    </xf>
    <xf numFmtId="0" fontId="5" fillId="0" borderId="3" xfId="1" quotePrefix="1" applyNumberFormat="1" applyFont="1" applyFill="1" applyBorder="1" applyAlignment="1" applyProtection="1">
      <alignment vertical="center" wrapText="1"/>
      <protection locked="0"/>
    </xf>
    <xf numFmtId="0" fontId="5" fillId="0" borderId="38" xfId="1" quotePrefix="1" applyNumberFormat="1" applyFont="1" applyFill="1" applyBorder="1" applyAlignment="1" applyProtection="1">
      <alignment vertical="center" wrapText="1"/>
      <protection locked="0"/>
    </xf>
    <xf numFmtId="43" fontId="5" fillId="4" borderId="31" xfId="1" applyFont="1" applyFill="1" applyBorder="1" applyAlignment="1" applyProtection="1">
      <alignment horizontal="center" wrapText="1"/>
      <protection locked="0"/>
    </xf>
    <xf numFmtId="43" fontId="5" fillId="0" borderId="25" xfId="1" applyFont="1" applyFill="1" applyBorder="1" applyAlignment="1" applyProtection="1">
      <alignment horizontal="center" wrapText="1"/>
      <protection locked="0"/>
    </xf>
    <xf numFmtId="43" fontId="5" fillId="0" borderId="3" xfId="1" applyFont="1" applyFill="1" applyBorder="1" applyAlignment="1" applyProtection="1">
      <alignment horizontal="center" wrapText="1"/>
      <protection locked="0"/>
    </xf>
    <xf numFmtId="10" fontId="5" fillId="0" borderId="2" xfId="1" applyNumberFormat="1" applyFont="1" applyBorder="1" applyAlignment="1" applyProtection="1">
      <alignment horizontal="right" wrapText="1"/>
      <protection locked="0"/>
    </xf>
    <xf numFmtId="43" fontId="4" fillId="3" borderId="36" xfId="1" applyFont="1" applyFill="1" applyBorder="1" applyAlignment="1" applyProtection="1">
      <alignment horizontal="center" wrapText="1"/>
    </xf>
    <xf numFmtId="43" fontId="5" fillId="3" borderId="36" xfId="1" applyFont="1" applyFill="1" applyBorder="1" applyAlignment="1" applyProtection="1">
      <alignment horizontal="center" wrapText="1"/>
      <protection locked="0"/>
    </xf>
    <xf numFmtId="43" fontId="5" fillId="3" borderId="39" xfId="1" applyFont="1" applyFill="1" applyBorder="1" applyAlignment="1" applyProtection="1">
      <alignment wrapText="1"/>
      <protection locked="0"/>
    </xf>
    <xf numFmtId="44" fontId="4" fillId="0" borderId="37" xfId="3" applyFont="1" applyFill="1" applyBorder="1" applyAlignment="1">
      <alignment wrapText="1"/>
    </xf>
    <xf numFmtId="0" fontId="5" fillId="0" borderId="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5" fillId="0" borderId="25" xfId="0" applyFont="1" applyBorder="1" applyAlignment="1" applyProtection="1">
      <alignment horizontal="left" wrapText="1"/>
      <protection locked="0"/>
    </xf>
    <xf numFmtId="43" fontId="4" fillId="2" borderId="4" xfId="1" applyFont="1" applyFill="1" applyBorder="1" applyAlignment="1" applyProtection="1">
      <alignment horizontal="center" wrapText="1"/>
    </xf>
    <xf numFmtId="43" fontId="4" fillId="2" borderId="30" xfId="1" applyFont="1" applyFill="1" applyBorder="1" applyAlignment="1" applyProtection="1">
      <alignment horizontal="center" wrapText="1"/>
    </xf>
    <xf numFmtId="43" fontId="4" fillId="3" borderId="24" xfId="1" applyFont="1" applyFill="1" applyBorder="1" applyAlignment="1" applyProtection="1">
      <alignment horizontal="center" wrapText="1"/>
    </xf>
    <xf numFmtId="43" fontId="4" fillId="3" borderId="25" xfId="1" applyFont="1" applyFill="1" applyBorder="1" applyAlignment="1" applyProtection="1">
      <alignment horizontal="center" wrapText="1"/>
    </xf>
    <xf numFmtId="9" fontId="4" fillId="0" borderId="19" xfId="2" applyFont="1" applyFill="1" applyBorder="1" applyAlignment="1">
      <alignment horizontal="center" vertical="center" wrapText="1"/>
    </xf>
    <xf numFmtId="9" fontId="4" fillId="0" borderId="9" xfId="2" applyFont="1" applyFill="1" applyBorder="1" applyAlignment="1">
      <alignment horizontal="center" vertical="center" wrapText="1"/>
    </xf>
    <xf numFmtId="0" fontId="4" fillId="0" borderId="4" xfId="0" applyFont="1" applyBorder="1" applyAlignment="1">
      <alignment horizontal="left" wrapText="1"/>
    </xf>
    <xf numFmtId="0" fontId="4" fillId="0" borderId="25" xfId="0" applyFont="1" applyBorder="1" applyAlignment="1">
      <alignment horizontal="left" wrapText="1"/>
    </xf>
    <xf numFmtId="0" fontId="15" fillId="0" borderId="4" xfId="0" applyFont="1" applyBorder="1" applyAlignment="1">
      <alignment horizontal="left" wrapText="1"/>
    </xf>
    <xf numFmtId="0" fontId="12" fillId="0" borderId="25" xfId="0" applyFont="1" applyBorder="1" applyAlignment="1">
      <alignment horizontal="left" wrapText="1"/>
    </xf>
    <xf numFmtId="3" fontId="4" fillId="0" borderId="31"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0" fontId="5" fillId="0" borderId="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4" fillId="0" borderId="31"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1" xfId="0" applyFont="1" applyBorder="1" applyAlignment="1" applyProtection="1">
      <alignment horizontal="left" wrapText="1"/>
      <protection locked="0"/>
    </xf>
    <xf numFmtId="0" fontId="5" fillId="0" borderId="32"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4" fillId="0" borderId="16" xfId="0" applyFont="1" applyBorder="1" applyAlignment="1" applyProtection="1">
      <alignment horizontal="left" wrapText="1"/>
      <protection locked="0"/>
    </xf>
    <xf numFmtId="0" fontId="4" fillId="0" borderId="17" xfId="0" applyFont="1" applyBorder="1" applyAlignment="1" applyProtection="1">
      <alignment horizontal="left" wrapText="1"/>
      <protection locked="0"/>
    </xf>
    <xf numFmtId="0" fontId="5" fillId="0" borderId="19"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4" xfId="0" applyFont="1" applyBorder="1" applyAlignment="1">
      <alignment horizontal="left" wrapText="1"/>
    </xf>
    <xf numFmtId="0" fontId="5" fillId="0" borderId="25" xfId="0" applyFont="1" applyBorder="1" applyAlignment="1">
      <alignment horizontal="left" wrapText="1"/>
    </xf>
    <xf numFmtId="0" fontId="14" fillId="0" borderId="0" xfId="0" applyFont="1" applyAlignment="1">
      <alignment horizontal="center" wrapText="1"/>
    </xf>
    <xf numFmtId="3" fontId="4" fillId="0" borderId="2" xfId="0" applyNumberFormat="1" applyFont="1" applyBorder="1" applyAlignment="1">
      <alignment horizontal="center" vertical="center" wrapText="1"/>
    </xf>
    <xf numFmtId="0" fontId="16" fillId="0" borderId="4" xfId="0" applyFont="1" applyBorder="1" applyAlignment="1">
      <alignment horizontal="left" wrapText="1"/>
    </xf>
    <xf numFmtId="0" fontId="16" fillId="0" borderId="25" xfId="0" applyFont="1" applyBorder="1" applyAlignment="1">
      <alignment horizontal="left" wrapText="1"/>
    </xf>
    <xf numFmtId="0" fontId="17" fillId="0" borderId="0" xfId="0" applyFont="1" applyAlignment="1">
      <alignment wrapText="1"/>
    </xf>
    <xf numFmtId="0" fontId="5" fillId="0" borderId="4" xfId="0" applyFont="1" applyBorder="1" applyAlignment="1">
      <alignment horizontal="left"/>
    </xf>
    <xf numFmtId="0" fontId="6" fillId="0" borderId="25" xfId="0" applyFont="1" applyBorder="1" applyAlignment="1">
      <alignment horizontal="left"/>
    </xf>
    <xf numFmtId="0" fontId="18" fillId="0" borderId="0" xfId="0" applyFont="1" applyAlignment="1">
      <alignment horizontal="left" wrapText="1"/>
    </xf>
    <xf numFmtId="0" fontId="19" fillId="0" borderId="27" xfId="0" applyFont="1" applyBorder="1" applyAlignment="1">
      <alignment horizontal="left" wrapText="1"/>
    </xf>
    <xf numFmtId="0" fontId="6" fillId="0" borderId="0" xfId="0" applyFont="1"/>
    <xf numFmtId="0" fontId="6" fillId="0" borderId="33" xfId="0" applyFont="1" applyBorder="1"/>
    <xf numFmtId="0" fontId="7" fillId="0" borderId="0" xfId="0" applyFont="1"/>
    <xf numFmtId="0" fontId="7" fillId="5" borderId="4" xfId="0" applyFont="1" applyFill="1" applyBorder="1" applyAlignment="1">
      <alignment horizontal="center" wrapText="1"/>
    </xf>
    <xf numFmtId="0" fontId="7" fillId="5" borderId="25" xfId="0" applyFont="1" applyFill="1" applyBorder="1" applyAlignment="1">
      <alignment horizontal="center" wrapText="1"/>
    </xf>
    <xf numFmtId="168" fontId="7" fillId="8" borderId="2" xfId="1" applyNumberFormat="1" applyFont="1" applyFill="1" applyBorder="1" applyAlignment="1" applyProtection="1">
      <alignment wrapText="1"/>
      <protection locked="0"/>
    </xf>
    <xf numFmtId="164" fontId="7" fillId="8" borderId="2" xfId="2" applyNumberFormat="1" applyFont="1" applyFill="1" applyBorder="1" applyProtection="1"/>
    <xf numFmtId="168" fontId="7" fillId="0" borderId="2" xfId="1" applyNumberFormat="1" applyFont="1" applyFill="1" applyBorder="1" applyAlignment="1" applyProtection="1">
      <alignment wrapText="1"/>
      <protection locked="0"/>
    </xf>
    <xf numFmtId="44" fontId="7" fillId="0" borderId="2" xfId="3" applyFont="1" applyFill="1" applyBorder="1" applyAlignment="1" applyProtection="1">
      <alignment wrapText="1"/>
      <protection locked="0"/>
    </xf>
    <xf numFmtId="168" fontId="6" fillId="2" borderId="2" xfId="1" applyNumberFormat="1" applyFont="1" applyFill="1" applyBorder="1" applyProtection="1"/>
    <xf numFmtId="168" fontId="7" fillId="6" borderId="2" xfId="1" applyNumberFormat="1" applyFont="1" applyFill="1" applyBorder="1" applyAlignment="1" applyProtection="1">
      <alignment wrapText="1"/>
      <protection locked="0"/>
    </xf>
    <xf numFmtId="164" fontId="7" fillId="6" borderId="2" xfId="2" applyNumberFormat="1" applyFont="1" applyFill="1" applyBorder="1" applyProtection="1"/>
    <xf numFmtId="168" fontId="7" fillId="0" borderId="2" xfId="1" applyNumberFormat="1" applyFont="1" applyFill="1" applyBorder="1" applyProtection="1"/>
    <xf numFmtId="164" fontId="7" fillId="0" borderId="2" xfId="2" applyNumberFormat="1" applyFont="1" applyFill="1" applyBorder="1" applyProtection="1"/>
    <xf numFmtId="168" fontId="7" fillId="10" borderId="2" xfId="1" applyNumberFormat="1" applyFont="1" applyFill="1" applyBorder="1" applyProtection="1"/>
    <xf numFmtId="164" fontId="7" fillId="10" borderId="2" xfId="2" applyNumberFormat="1" applyFont="1" applyFill="1" applyBorder="1" applyProtection="1"/>
    <xf numFmtId="0" fontId="6" fillId="7" borderId="2" xfId="0" applyFont="1" applyFill="1" applyBorder="1" applyAlignment="1">
      <alignment horizontal="center"/>
    </xf>
    <xf numFmtId="44" fontId="6" fillId="7" borderId="2" xfId="3" applyFont="1" applyFill="1" applyBorder="1" applyProtection="1"/>
    <xf numFmtId="0" fontId="6" fillId="7" borderId="2" xfId="0" applyFont="1" applyFill="1" applyBorder="1"/>
    <xf numFmtId="44" fontId="7" fillId="0" borderId="2" xfId="3" applyFont="1" applyFill="1" applyBorder="1" applyProtection="1"/>
    <xf numFmtId="168" fontId="7" fillId="7" borderId="2" xfId="1" applyNumberFormat="1" applyFont="1" applyFill="1" applyBorder="1" applyAlignment="1" applyProtection="1">
      <alignment wrapText="1"/>
      <protection locked="0"/>
    </xf>
    <xf numFmtId="164" fontId="7" fillId="7" borderId="2" xfId="2" applyNumberFormat="1" applyFont="1" applyFill="1" applyBorder="1" applyProtection="1"/>
    <xf numFmtId="168" fontId="7" fillId="11" borderId="2" xfId="1" applyNumberFormat="1" applyFont="1" applyFill="1" applyBorder="1" applyAlignment="1" applyProtection="1">
      <alignment wrapText="1"/>
      <protection locked="0"/>
    </xf>
    <xf numFmtId="164" fontId="7" fillId="11" borderId="2" xfId="2" applyNumberFormat="1" applyFont="1" applyFill="1" applyBorder="1" applyProtection="1"/>
    <xf numFmtId="168" fontId="7" fillId="0" borderId="2" xfId="1" applyNumberFormat="1" applyFont="1" applyFill="1" applyBorder="1" applyAlignment="1" applyProtection="1">
      <alignment wrapText="1"/>
    </xf>
    <xf numFmtId="0" fontId="7" fillId="0" borderId="2" xfId="0" applyFont="1" applyBorder="1" applyAlignment="1">
      <alignment wrapText="1"/>
    </xf>
    <xf numFmtId="168" fontId="7" fillId="0" borderId="3" xfId="1" applyNumberFormat="1" applyFont="1" applyFill="1" applyBorder="1" applyAlignment="1" applyProtection="1">
      <alignment wrapText="1"/>
    </xf>
    <xf numFmtId="0" fontId="7" fillId="0" borderId="3" xfId="0" applyFont="1" applyBorder="1" applyAlignment="1">
      <alignment wrapText="1"/>
    </xf>
    <xf numFmtId="167" fontId="7" fillId="5" borderId="23" xfId="0" applyNumberFormat="1" applyFont="1" applyFill="1" applyBorder="1" applyAlignment="1">
      <alignment wrapText="1"/>
    </xf>
    <xf numFmtId="164" fontId="7" fillId="5" borderId="23" xfId="2" applyNumberFormat="1" applyFont="1" applyFill="1" applyBorder="1" applyProtection="1"/>
    <xf numFmtId="169" fontId="7" fillId="8" borderId="2" xfId="3" applyNumberFormat="1" applyFont="1" applyFill="1" applyBorder="1" applyAlignment="1" applyProtection="1">
      <alignment wrapText="1"/>
      <protection locked="0"/>
    </xf>
    <xf numFmtId="169" fontId="7" fillId="0" borderId="2" xfId="3" applyNumberFormat="1" applyFont="1" applyFill="1" applyBorder="1" applyAlignment="1" applyProtection="1">
      <alignment wrapText="1"/>
      <protection locked="0"/>
    </xf>
    <xf numFmtId="169" fontId="7" fillId="6" borderId="2" xfId="3" applyNumberFormat="1" applyFont="1" applyFill="1" applyBorder="1" applyAlignment="1" applyProtection="1">
      <alignment wrapText="1"/>
      <protection locked="0"/>
    </xf>
    <xf numFmtId="0" fontId="6" fillId="10" borderId="2" xfId="0" applyFont="1" applyFill="1" applyBorder="1" applyAlignment="1">
      <alignment horizontal="center"/>
    </xf>
    <xf numFmtId="44" fontId="6" fillId="10" borderId="2" xfId="3" applyFont="1" applyFill="1" applyBorder="1" applyProtection="1"/>
    <xf numFmtId="0" fontId="6" fillId="10" borderId="2" xfId="0" applyFont="1" applyFill="1" applyBorder="1"/>
    <xf numFmtId="169" fontId="6" fillId="9" borderId="2" xfId="3" applyNumberFormat="1" applyFont="1" applyFill="1" applyBorder="1" applyProtection="1"/>
    <xf numFmtId="169" fontId="7" fillId="10" borderId="2" xfId="3" applyNumberFormat="1" applyFont="1" applyFill="1" applyBorder="1" applyProtection="1"/>
    <xf numFmtId="169" fontId="7" fillId="0" borderId="2" xfId="3" applyNumberFormat="1" applyFont="1" applyFill="1" applyBorder="1" applyProtection="1"/>
    <xf numFmtId="169" fontId="7" fillId="7" borderId="2" xfId="3" applyNumberFormat="1" applyFont="1" applyFill="1" applyBorder="1" applyAlignment="1" applyProtection="1">
      <alignment wrapText="1"/>
      <protection locked="0"/>
    </xf>
    <xf numFmtId="169" fontId="7" fillId="11" borderId="2" xfId="3" applyNumberFormat="1" applyFont="1" applyFill="1" applyBorder="1" applyAlignment="1" applyProtection="1">
      <alignment wrapText="1"/>
      <protection locked="0"/>
    </xf>
    <xf numFmtId="169" fontId="7" fillId="0" borderId="2" xfId="0" applyNumberFormat="1" applyFont="1" applyBorder="1" applyAlignment="1">
      <alignment wrapText="1"/>
    </xf>
    <xf numFmtId="169" fontId="7" fillId="0" borderId="3" xfId="0" applyNumberFormat="1" applyFont="1" applyBorder="1" applyAlignment="1">
      <alignment wrapText="1"/>
    </xf>
    <xf numFmtId="164" fontId="7" fillId="0" borderId="3" xfId="2" applyNumberFormat="1" applyFont="1" applyFill="1" applyBorder="1" applyProtection="1"/>
    <xf numFmtId="169" fontId="7" fillId="5" borderId="7" xfId="0" applyNumberFormat="1" applyFont="1" applyFill="1" applyBorder="1" applyAlignment="1">
      <alignment wrapText="1"/>
    </xf>
    <xf numFmtId="164" fontId="7" fillId="5" borderId="7" xfId="2" applyNumberFormat="1" applyFont="1" applyFill="1" applyBorder="1" applyProtection="1"/>
    <xf numFmtId="0" fontId="6" fillId="0" borderId="1" xfId="0" applyFont="1" applyBorder="1" applyAlignment="1">
      <alignment wrapText="1"/>
    </xf>
  </cellXfs>
  <cellStyles count="4">
    <cellStyle name="Komma" xfId="1" builtinId="3"/>
    <cellStyle name="Prozent" xfId="2" builtinId="5"/>
    <cellStyle name="Standard" xfId="0" builtinId="0"/>
    <cellStyle name="Währung"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241</xdr:row>
      <xdr:rowOff>0</xdr:rowOff>
    </xdr:from>
    <xdr:to>
      <xdr:col>0</xdr:col>
      <xdr:colOff>114300</xdr:colOff>
      <xdr:row>241</xdr:row>
      <xdr:rowOff>139700</xdr:rowOff>
    </xdr:to>
    <xdr:pic>
      <xdr:nvPicPr>
        <xdr:cNvPr id="1122" name="Bild 1" descr="http://www.kroeswang.at/uploads/RTEmagicC_link-arrow_9e5506.png.png">
          <a:extLst>
            <a:ext uri="{FF2B5EF4-FFF2-40B4-BE49-F238E27FC236}">
              <a16:creationId xmlns:a16="http://schemas.microsoft.com/office/drawing/2014/main" id="{00000000-0008-0000-0000-00006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331100"/>
          <a:ext cx="1143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239721</xdr:colOff>
      <xdr:row>0</xdr:row>
      <xdr:rowOff>68035</xdr:rowOff>
    </xdr:from>
    <xdr:to>
      <xdr:col>6</xdr:col>
      <xdr:colOff>1042331</xdr:colOff>
      <xdr:row>4</xdr:row>
      <xdr:rowOff>29157</xdr:rowOff>
    </xdr:to>
    <xdr:pic>
      <xdr:nvPicPr>
        <xdr:cNvPr id="2" name="Grafik 1">
          <a:extLst>
            <a:ext uri="{FF2B5EF4-FFF2-40B4-BE49-F238E27FC236}">
              <a16:creationId xmlns:a16="http://schemas.microsoft.com/office/drawing/2014/main" id="{EB0B68A2-9878-44A9-8F3D-911090EC0F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45894" y="68035"/>
          <a:ext cx="1988376" cy="1088571"/>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2"/>
  <sheetViews>
    <sheetView tabSelected="1" view="pageBreakPreview" topLeftCell="A222" zoomScale="98" zoomScaleNormal="83" zoomScaleSheetLayoutView="98" workbookViewId="0">
      <selection activeCell="J238" sqref="I238:J238"/>
    </sheetView>
  </sheetViews>
  <sheetFormatPr baseColWidth="10" defaultColWidth="11.42578125" defaultRowHeight="14.25" x14ac:dyDescent="0.2"/>
  <cols>
    <col min="1" max="1" width="35.42578125" style="4" customWidth="1"/>
    <col min="2" max="2" width="17.7109375" style="4" bestFit="1" customWidth="1"/>
    <col min="3" max="3" width="17.28515625" style="4" bestFit="1" customWidth="1"/>
    <col min="4" max="4" width="18.28515625" style="4" bestFit="1" customWidth="1"/>
    <col min="5" max="5" width="22.28515625" style="4" bestFit="1" customWidth="1"/>
    <col min="6" max="6" width="17.7109375" style="4" bestFit="1" customWidth="1"/>
    <col min="7" max="7" width="28.85546875" style="4" customWidth="1"/>
    <col min="8" max="8" width="12.28515625" style="229" bestFit="1" customWidth="1"/>
    <col min="9" max="16384" width="11.42578125" style="229"/>
  </cols>
  <sheetData>
    <row r="1" spans="1:7" ht="40.5" customHeight="1" x14ac:dyDescent="0.4">
      <c r="A1" s="227" t="s">
        <v>152</v>
      </c>
      <c r="B1" s="227"/>
      <c r="C1" s="227"/>
      <c r="D1" s="227"/>
      <c r="E1" s="227"/>
      <c r="F1" s="3"/>
      <c r="G1" s="3"/>
    </row>
    <row r="3" spans="1:7" ht="18.75" x14ac:dyDescent="0.25">
      <c r="A3" s="224" t="s">
        <v>48</v>
      </c>
    </row>
    <row r="4" spans="1:7" x14ac:dyDescent="0.2">
      <c r="A4" s="197" t="s">
        <v>20</v>
      </c>
      <c r="B4" s="198"/>
      <c r="C4" s="5" t="s">
        <v>4</v>
      </c>
      <c r="D4" s="6" t="s">
        <v>12</v>
      </c>
      <c r="E4" s="7" t="s">
        <v>14</v>
      </c>
    </row>
    <row r="5" spans="1:7" ht="39" customHeight="1" x14ac:dyDescent="0.2">
      <c r="A5" s="222" t="s">
        <v>151</v>
      </c>
      <c r="B5" s="223"/>
      <c r="C5" s="5"/>
      <c r="D5" s="6"/>
      <c r="E5" s="7"/>
    </row>
    <row r="6" spans="1:7" ht="27.95" customHeight="1" x14ac:dyDescent="0.2">
      <c r="A6" s="199" t="s">
        <v>150</v>
      </c>
      <c r="B6" s="200"/>
      <c r="C6" s="5"/>
      <c r="D6" s="6"/>
      <c r="E6" s="125"/>
    </row>
    <row r="7" spans="1:7" ht="45" customHeight="1" x14ac:dyDescent="0.2">
      <c r="A7" s="203" t="s">
        <v>119</v>
      </c>
      <c r="B7" s="204"/>
      <c r="C7" s="8"/>
      <c r="D7" s="9"/>
      <c r="E7" s="126"/>
    </row>
    <row r="8" spans="1:7" ht="21" customHeight="1" x14ac:dyDescent="0.2">
      <c r="A8" s="189" t="s">
        <v>105</v>
      </c>
      <c r="B8" s="190"/>
      <c r="C8" s="8"/>
      <c r="D8" s="9"/>
      <c r="E8" s="92"/>
    </row>
    <row r="9" spans="1:7" ht="30" customHeight="1" x14ac:dyDescent="0.2">
      <c r="A9" s="189" t="s">
        <v>62</v>
      </c>
      <c r="B9" s="190"/>
      <c r="C9" s="8"/>
      <c r="D9" s="9"/>
      <c r="E9" s="92"/>
    </row>
    <row r="10" spans="1:7" ht="18.75" customHeight="1" x14ac:dyDescent="0.2">
      <c r="A10" s="189" t="s">
        <v>57</v>
      </c>
      <c r="B10" s="190"/>
      <c r="C10" s="8"/>
      <c r="D10" s="9"/>
      <c r="E10" s="92"/>
    </row>
    <row r="11" spans="1:7" ht="44.25" customHeight="1" x14ac:dyDescent="0.2">
      <c r="A11" s="189" t="s">
        <v>120</v>
      </c>
      <c r="B11" s="190"/>
      <c r="C11" s="8"/>
      <c r="D11" s="9"/>
      <c r="E11" s="94"/>
    </row>
    <row r="12" spans="1:7" ht="32.25" customHeight="1" x14ac:dyDescent="0.2">
      <c r="A12" s="189" t="s">
        <v>102</v>
      </c>
      <c r="B12" s="190"/>
      <c r="C12" s="8"/>
      <c r="D12" s="9"/>
      <c r="E12" s="92"/>
    </row>
    <row r="13" spans="1:7" x14ac:dyDescent="0.2">
      <c r="A13" s="189" t="s">
        <v>58</v>
      </c>
      <c r="B13" s="190"/>
      <c r="C13" s="8"/>
      <c r="D13" s="8"/>
      <c r="E13" s="92"/>
    </row>
    <row r="14" spans="1:7" ht="16.5" customHeight="1" x14ac:dyDescent="0.2">
      <c r="A14" s="189" t="s">
        <v>59</v>
      </c>
      <c r="B14" s="190"/>
      <c r="C14" s="8"/>
      <c r="D14" s="8"/>
      <c r="E14" s="92"/>
    </row>
    <row r="15" spans="1:7" ht="18" customHeight="1" x14ac:dyDescent="0.2">
      <c r="A15" s="189" t="s">
        <v>144</v>
      </c>
      <c r="B15" s="190"/>
      <c r="C15" s="8"/>
      <c r="D15" s="9"/>
      <c r="E15" s="90"/>
    </row>
    <row r="16" spans="1:7" x14ac:dyDescent="0.2">
      <c r="A16" s="225" t="s">
        <v>103</v>
      </c>
      <c r="B16" s="226"/>
      <c r="C16" s="8"/>
      <c r="D16" s="9"/>
      <c r="E16" s="91"/>
    </row>
    <row r="17" spans="1:5" ht="17.25" customHeight="1" x14ac:dyDescent="0.2">
      <c r="A17" s="189" t="s">
        <v>60</v>
      </c>
      <c r="B17" s="190"/>
      <c r="C17" s="8"/>
      <c r="D17" s="9"/>
      <c r="E17" s="92"/>
    </row>
    <row r="18" spans="1:5" ht="27" customHeight="1" x14ac:dyDescent="0.2">
      <c r="A18" s="189" t="s">
        <v>61</v>
      </c>
      <c r="B18" s="190"/>
      <c r="C18" s="8"/>
      <c r="D18" s="9"/>
      <c r="E18" s="92"/>
    </row>
    <row r="19" spans="1:5" ht="30" customHeight="1" x14ac:dyDescent="0.2">
      <c r="A19" s="189" t="s">
        <v>121</v>
      </c>
      <c r="B19" s="190"/>
      <c r="C19" s="8"/>
      <c r="D19" s="9"/>
      <c r="E19" s="94"/>
    </row>
    <row r="20" spans="1:5" ht="22.5" customHeight="1" x14ac:dyDescent="0.2">
      <c r="A20" s="189" t="s">
        <v>104</v>
      </c>
      <c r="B20" s="190"/>
      <c r="C20" s="8"/>
      <c r="D20" s="9"/>
      <c r="E20" s="92"/>
    </row>
    <row r="21" spans="1:5" x14ac:dyDescent="0.2">
      <c r="A21" s="189" t="s">
        <v>118</v>
      </c>
      <c r="B21" s="190"/>
      <c r="C21" s="8"/>
      <c r="D21" s="9"/>
      <c r="E21" s="92"/>
    </row>
    <row r="22" spans="1:5" x14ac:dyDescent="0.2">
      <c r="A22" s="189"/>
      <c r="B22" s="190"/>
      <c r="C22" s="8"/>
      <c r="D22" s="8"/>
      <c r="E22" s="92"/>
    </row>
    <row r="23" spans="1:5" x14ac:dyDescent="0.2">
      <c r="A23" s="189"/>
      <c r="B23" s="190"/>
      <c r="C23" s="92"/>
      <c r="D23" s="9"/>
      <c r="E23" s="92"/>
    </row>
    <row r="24" spans="1:5" ht="30.75" customHeight="1" x14ac:dyDescent="0.2">
      <c r="A24" s="189" t="s">
        <v>143</v>
      </c>
      <c r="B24" s="190"/>
      <c r="C24" s="8"/>
      <c r="D24" s="9"/>
      <c r="E24" s="9"/>
    </row>
    <row r="25" spans="1:5" ht="15" thickBot="1" x14ac:dyDescent="0.25">
      <c r="A25" s="207"/>
      <c r="B25" s="208"/>
      <c r="C25" s="10"/>
      <c r="D25" s="11"/>
      <c r="E25" s="11"/>
    </row>
    <row r="26" spans="1:5" ht="15" thickBot="1" x14ac:dyDescent="0.25">
      <c r="A26" s="209" t="s">
        <v>21</v>
      </c>
      <c r="B26" s="210"/>
      <c r="C26" s="210"/>
      <c r="D26" s="211"/>
      <c r="E26" s="93">
        <f>SUM(E7:E25)</f>
        <v>0</v>
      </c>
    </row>
    <row r="27" spans="1:5" ht="15" thickTop="1" x14ac:dyDescent="0.2"/>
    <row r="28" spans="1:5" ht="25.5" customHeight="1" x14ac:dyDescent="0.2">
      <c r="A28" s="166" t="s">
        <v>33</v>
      </c>
      <c r="B28" s="166"/>
      <c r="C28" s="166"/>
      <c r="D28" s="166"/>
      <c r="E28" s="166"/>
    </row>
    <row r="29" spans="1:5" ht="15" customHeight="1" x14ac:dyDescent="0.2">
      <c r="A29" s="212" t="s">
        <v>146</v>
      </c>
      <c r="B29" s="213"/>
      <c r="C29" s="213"/>
      <c r="D29" s="213"/>
      <c r="E29" s="214"/>
    </row>
    <row r="30" spans="1:5" x14ac:dyDescent="0.2">
      <c r="A30" s="185"/>
      <c r="B30" s="186"/>
      <c r="C30" s="186"/>
      <c r="D30" s="186"/>
      <c r="E30" s="187"/>
    </row>
    <row r="31" spans="1:5" x14ac:dyDescent="0.2">
      <c r="A31" s="185"/>
      <c r="B31" s="186"/>
      <c r="C31" s="186"/>
      <c r="D31" s="186"/>
      <c r="E31" s="187"/>
    </row>
    <row r="32" spans="1:5" ht="19.5" customHeight="1" x14ac:dyDescent="0.2">
      <c r="A32" s="215"/>
      <c r="B32" s="216"/>
      <c r="C32" s="216"/>
      <c r="D32" s="216"/>
      <c r="E32" s="217"/>
    </row>
    <row r="33" spans="1:6" x14ac:dyDescent="0.2">
      <c r="A33" s="164"/>
      <c r="B33" s="164"/>
      <c r="C33" s="164"/>
      <c r="D33" s="164"/>
      <c r="E33" s="164"/>
    </row>
    <row r="34" spans="1:6" ht="18.75" x14ac:dyDescent="0.25">
      <c r="A34" s="224" t="s">
        <v>50</v>
      </c>
      <c r="B34" s="165"/>
      <c r="C34" s="165"/>
    </row>
    <row r="35" spans="1:6" x14ac:dyDescent="0.2">
      <c r="A35" s="13" t="s">
        <v>11</v>
      </c>
      <c r="B35" s="13" t="s">
        <v>31</v>
      </c>
      <c r="C35" s="14" t="s">
        <v>28</v>
      </c>
      <c r="D35" s="2"/>
    </row>
    <row r="36" spans="1:6" ht="26.25" customHeight="1" x14ac:dyDescent="0.2">
      <c r="A36" s="117" t="s">
        <v>93</v>
      </c>
      <c r="B36" s="15">
        <v>0</v>
      </c>
      <c r="C36" s="16">
        <f>B36*12</f>
        <v>0</v>
      </c>
      <c r="D36" s="17"/>
    </row>
    <row r="37" spans="1:6" ht="26.25" customHeight="1" x14ac:dyDescent="0.2">
      <c r="A37" s="143" t="s">
        <v>100</v>
      </c>
      <c r="B37" s="144">
        <v>0</v>
      </c>
      <c r="C37" s="145">
        <f t="shared" ref="C37:C52" si="0">B37*12</f>
        <v>0</v>
      </c>
      <c r="D37" s="17"/>
    </row>
    <row r="38" spans="1:6" ht="26.25" customHeight="1" x14ac:dyDescent="0.2">
      <c r="A38" s="143" t="s">
        <v>122</v>
      </c>
      <c r="B38" s="177">
        <v>0</v>
      </c>
      <c r="C38" s="144">
        <f t="shared" si="0"/>
        <v>0</v>
      </c>
      <c r="D38" s="149"/>
    </row>
    <row r="39" spans="1:6" ht="26.25" customHeight="1" x14ac:dyDescent="0.2">
      <c r="A39" s="117" t="s">
        <v>92</v>
      </c>
      <c r="B39" s="119">
        <v>0</v>
      </c>
      <c r="C39" s="178">
        <f t="shared" si="0"/>
        <v>0</v>
      </c>
      <c r="D39" s="149"/>
    </row>
    <row r="40" spans="1:6" ht="26.25" customHeight="1" x14ac:dyDescent="0.2">
      <c r="A40" s="146" t="s">
        <v>98</v>
      </c>
      <c r="B40" s="147">
        <v>0</v>
      </c>
      <c r="C40" s="148">
        <f t="shared" si="0"/>
        <v>0</v>
      </c>
      <c r="D40" s="17"/>
    </row>
    <row r="41" spans="1:6" ht="27" customHeight="1" x14ac:dyDescent="0.2">
      <c r="A41" s="117" t="s">
        <v>99</v>
      </c>
      <c r="B41" s="15">
        <v>0</v>
      </c>
      <c r="C41" s="15">
        <f t="shared" si="0"/>
        <v>0</v>
      </c>
      <c r="D41" s="17"/>
    </row>
    <row r="42" spans="1:6" ht="30.75" customHeight="1" x14ac:dyDescent="0.2">
      <c r="A42" s="117" t="s">
        <v>94</v>
      </c>
      <c r="B42" s="119">
        <v>0</v>
      </c>
      <c r="C42" s="16">
        <f t="shared" si="0"/>
        <v>0</v>
      </c>
      <c r="D42" s="17"/>
      <c r="F42" s="1"/>
    </row>
    <row r="43" spans="1:6" ht="26.25" customHeight="1" x14ac:dyDescent="0.2">
      <c r="A43" s="117" t="s">
        <v>135</v>
      </c>
      <c r="B43" s="119">
        <v>0</v>
      </c>
      <c r="C43" s="16">
        <f t="shared" si="0"/>
        <v>0</v>
      </c>
      <c r="D43" s="17"/>
      <c r="F43" s="1"/>
    </row>
    <row r="44" spans="1:6" ht="26.25" customHeight="1" x14ac:dyDescent="0.2">
      <c r="A44" s="117" t="s">
        <v>96</v>
      </c>
      <c r="B44" s="119">
        <v>0</v>
      </c>
      <c r="C44" s="16">
        <f t="shared" si="0"/>
        <v>0</v>
      </c>
      <c r="D44" s="17"/>
      <c r="F44" s="1"/>
    </row>
    <row r="45" spans="1:6" ht="26.25" customHeight="1" x14ac:dyDescent="0.2">
      <c r="A45" s="117" t="s">
        <v>97</v>
      </c>
      <c r="B45" s="15">
        <v>0</v>
      </c>
      <c r="C45" s="16">
        <f t="shared" si="0"/>
        <v>0</v>
      </c>
      <c r="D45" s="17"/>
    </row>
    <row r="46" spans="1:6" ht="26.25" customHeight="1" x14ac:dyDescent="0.2">
      <c r="A46" s="117" t="s">
        <v>95</v>
      </c>
      <c r="B46" s="15">
        <v>0</v>
      </c>
      <c r="C46" s="16">
        <f t="shared" si="0"/>
        <v>0</v>
      </c>
      <c r="D46" s="17"/>
    </row>
    <row r="47" spans="1:6" ht="26.25" customHeight="1" x14ac:dyDescent="0.2">
      <c r="A47" s="117" t="s">
        <v>123</v>
      </c>
      <c r="B47" s="15">
        <v>0</v>
      </c>
      <c r="C47" s="16">
        <f t="shared" si="0"/>
        <v>0</v>
      </c>
      <c r="D47" s="17"/>
    </row>
    <row r="48" spans="1:6" ht="26.25" customHeight="1" x14ac:dyDescent="0.2">
      <c r="A48" s="117" t="s">
        <v>147</v>
      </c>
      <c r="B48" s="15">
        <v>0</v>
      </c>
      <c r="C48" s="16">
        <f t="shared" si="0"/>
        <v>0</v>
      </c>
      <c r="D48" s="17"/>
    </row>
    <row r="49" spans="1:6" ht="26.25" customHeight="1" x14ac:dyDescent="0.2">
      <c r="A49" s="117" t="s">
        <v>148</v>
      </c>
      <c r="B49" s="15">
        <v>0</v>
      </c>
      <c r="C49" s="16">
        <f t="shared" si="0"/>
        <v>0</v>
      </c>
      <c r="D49" s="17"/>
    </row>
    <row r="50" spans="1:6" ht="25.5" x14ac:dyDescent="0.2">
      <c r="A50" s="117" t="s">
        <v>145</v>
      </c>
      <c r="B50" s="18">
        <v>0</v>
      </c>
      <c r="C50" s="16">
        <f t="shared" si="0"/>
        <v>0</v>
      </c>
      <c r="D50" s="19"/>
    </row>
    <row r="51" spans="1:6" x14ac:dyDescent="0.2">
      <c r="A51" s="117"/>
      <c r="B51" s="20"/>
      <c r="C51" s="16">
        <f t="shared" si="0"/>
        <v>0</v>
      </c>
      <c r="D51" s="21"/>
    </row>
    <row r="52" spans="1:6" ht="15" thickBot="1" x14ac:dyDescent="0.25">
      <c r="A52" s="118"/>
      <c r="B52" s="22"/>
      <c r="C52" s="179">
        <f t="shared" si="0"/>
        <v>0</v>
      </c>
      <c r="D52" s="19"/>
    </row>
    <row r="53" spans="1:6" ht="15" thickBot="1" x14ac:dyDescent="0.25">
      <c r="A53" s="23" t="s">
        <v>13</v>
      </c>
      <c r="B53" s="24">
        <f>SUM(B36:B52)</f>
        <v>0</v>
      </c>
      <c r="C53" s="25">
        <f>SUM(C36:C52)</f>
        <v>0</v>
      </c>
      <c r="D53" s="26"/>
    </row>
    <row r="54" spans="1:6" ht="15" thickTop="1" x14ac:dyDescent="0.2">
      <c r="A54" s="27"/>
      <c r="B54" s="28" t="s">
        <v>25</v>
      </c>
      <c r="C54" s="29">
        <f>C53/G187</f>
        <v>0</v>
      </c>
      <c r="D54" s="30"/>
    </row>
    <row r="55" spans="1:6" x14ac:dyDescent="0.2">
      <c r="A55" s="31"/>
      <c r="B55" s="31"/>
      <c r="C55" s="31"/>
      <c r="D55" s="32"/>
    </row>
    <row r="56" spans="1:6" x14ac:dyDescent="0.2">
      <c r="A56" s="166" t="s">
        <v>33</v>
      </c>
      <c r="B56" s="166"/>
      <c r="C56" s="166"/>
      <c r="D56" s="166"/>
      <c r="E56" s="166"/>
    </row>
    <row r="57" spans="1:6" ht="15" customHeight="1" x14ac:dyDescent="0.2">
      <c r="A57" s="212" t="s">
        <v>136</v>
      </c>
      <c r="B57" s="213"/>
      <c r="C57" s="213"/>
      <c r="D57" s="213"/>
      <c r="E57" s="213"/>
      <c r="F57" s="214"/>
    </row>
    <row r="58" spans="1:6" x14ac:dyDescent="0.2">
      <c r="A58" s="185"/>
      <c r="B58" s="186"/>
      <c r="C58" s="186"/>
      <c r="D58" s="186"/>
      <c r="E58" s="186"/>
      <c r="F58" s="187"/>
    </row>
    <row r="59" spans="1:6" ht="18.75" customHeight="1" x14ac:dyDescent="0.2">
      <c r="A59" s="185" t="s">
        <v>124</v>
      </c>
      <c r="B59" s="186"/>
      <c r="C59" s="186"/>
      <c r="D59" s="186"/>
      <c r="E59" s="186"/>
      <c r="F59" s="187"/>
    </row>
    <row r="60" spans="1:6" x14ac:dyDescent="0.2">
      <c r="A60" s="215"/>
      <c r="B60" s="216"/>
      <c r="C60" s="216"/>
      <c r="D60" s="216"/>
      <c r="E60" s="216"/>
      <c r="F60" s="217"/>
    </row>
    <row r="61" spans="1:6" x14ac:dyDescent="0.2">
      <c r="A61" s="1"/>
      <c r="B61" s="1"/>
      <c r="C61" s="1"/>
      <c r="D61" s="1"/>
      <c r="E61" s="1"/>
      <c r="F61" s="1"/>
    </row>
    <row r="63" spans="1:6" ht="18.75" x14ac:dyDescent="0.25">
      <c r="A63" s="224" t="s">
        <v>51</v>
      </c>
    </row>
    <row r="64" spans="1:6" x14ac:dyDescent="0.2">
      <c r="A64" s="33"/>
      <c r="B64" s="191" t="s">
        <v>2</v>
      </c>
      <c r="C64" s="192"/>
      <c r="D64" s="193" t="s">
        <v>3</v>
      </c>
      <c r="E64" s="194"/>
    </row>
    <row r="65" spans="1:6" x14ac:dyDescent="0.2">
      <c r="A65" s="13" t="s">
        <v>11</v>
      </c>
      <c r="B65" s="34" t="s">
        <v>31</v>
      </c>
      <c r="C65" s="34" t="s">
        <v>28</v>
      </c>
      <c r="D65" s="85" t="s">
        <v>31</v>
      </c>
      <c r="E65" s="181" t="s">
        <v>28</v>
      </c>
    </row>
    <row r="66" spans="1:6" ht="16.5" customHeight="1" x14ac:dyDescent="0.2">
      <c r="A66" s="117" t="s">
        <v>89</v>
      </c>
      <c r="B66" s="36">
        <v>0</v>
      </c>
      <c r="C66" s="36">
        <f>B66*12</f>
        <v>0</v>
      </c>
      <c r="D66" s="168">
        <v>0</v>
      </c>
      <c r="E66" s="182">
        <f>D66*12</f>
        <v>0</v>
      </c>
    </row>
    <row r="67" spans="1:6" ht="17.25" customHeight="1" x14ac:dyDescent="0.2">
      <c r="A67" s="117" t="s">
        <v>90</v>
      </c>
      <c r="B67" s="36">
        <v>0</v>
      </c>
      <c r="C67" s="36">
        <f t="shared" ref="C67:C74" si="1">B67*12</f>
        <v>0</v>
      </c>
      <c r="D67" s="168">
        <v>0</v>
      </c>
      <c r="E67" s="182">
        <f t="shared" ref="E67:E77" si="2">D67*12</f>
        <v>0</v>
      </c>
    </row>
    <row r="68" spans="1:6" ht="27" customHeight="1" x14ac:dyDescent="0.2">
      <c r="A68" s="117" t="s">
        <v>125</v>
      </c>
      <c r="B68" s="36">
        <v>0</v>
      </c>
      <c r="C68" s="36">
        <f t="shared" si="1"/>
        <v>0</v>
      </c>
      <c r="D68" s="168">
        <v>0</v>
      </c>
      <c r="E68" s="182">
        <f t="shared" si="2"/>
        <v>0</v>
      </c>
    </row>
    <row r="69" spans="1:6" ht="15.75" customHeight="1" x14ac:dyDescent="0.2">
      <c r="A69" s="117" t="s">
        <v>154</v>
      </c>
      <c r="B69" s="36">
        <v>0</v>
      </c>
      <c r="C69" s="36">
        <f t="shared" si="1"/>
        <v>0</v>
      </c>
      <c r="D69" s="168">
        <v>0</v>
      </c>
      <c r="E69" s="182">
        <f t="shared" si="2"/>
        <v>0</v>
      </c>
      <c r="F69" s="166"/>
    </row>
    <row r="70" spans="1:6" ht="30" customHeight="1" x14ac:dyDescent="0.2">
      <c r="A70" s="117" t="s">
        <v>91</v>
      </c>
      <c r="B70" s="36">
        <v>0</v>
      </c>
      <c r="C70" s="36">
        <f t="shared" si="1"/>
        <v>0</v>
      </c>
      <c r="D70" s="168">
        <v>0</v>
      </c>
      <c r="E70" s="182">
        <f t="shared" si="2"/>
        <v>0</v>
      </c>
      <c r="F70" s="1"/>
    </row>
    <row r="71" spans="1:6" ht="15" customHeight="1" x14ac:dyDescent="0.2">
      <c r="A71" s="15"/>
      <c r="B71" s="36"/>
      <c r="C71" s="36"/>
      <c r="D71" s="168"/>
      <c r="E71" s="182">
        <f t="shared" si="2"/>
        <v>0</v>
      </c>
      <c r="F71" s="1"/>
    </row>
    <row r="72" spans="1:6" ht="30" customHeight="1" x14ac:dyDescent="0.2">
      <c r="A72" s="123" t="s">
        <v>126</v>
      </c>
      <c r="B72" s="36">
        <v>0</v>
      </c>
      <c r="C72" s="36">
        <f t="shared" si="1"/>
        <v>0</v>
      </c>
      <c r="D72" s="168">
        <v>0</v>
      </c>
      <c r="E72" s="182">
        <f t="shared" si="2"/>
        <v>0</v>
      </c>
      <c r="F72" s="1"/>
    </row>
    <row r="73" spans="1:6" ht="30" customHeight="1" x14ac:dyDescent="0.2">
      <c r="A73" s="117" t="s">
        <v>101</v>
      </c>
      <c r="B73" s="36">
        <v>0</v>
      </c>
      <c r="C73" s="36">
        <f t="shared" si="1"/>
        <v>0</v>
      </c>
      <c r="D73" s="168">
        <v>0</v>
      </c>
      <c r="E73" s="182">
        <f t="shared" si="2"/>
        <v>0</v>
      </c>
      <c r="F73" s="1"/>
    </row>
    <row r="74" spans="1:6" ht="32.25" customHeight="1" x14ac:dyDescent="0.2">
      <c r="A74" s="117" t="s">
        <v>141</v>
      </c>
      <c r="B74" s="36">
        <v>0</v>
      </c>
      <c r="C74" s="36">
        <f t="shared" si="1"/>
        <v>0</v>
      </c>
      <c r="D74" s="168">
        <v>0</v>
      </c>
      <c r="E74" s="182">
        <f t="shared" si="2"/>
        <v>0</v>
      </c>
      <c r="F74" s="1"/>
    </row>
    <row r="75" spans="1:6" ht="39" customHeight="1" x14ac:dyDescent="0.2">
      <c r="A75" s="117" t="s">
        <v>142</v>
      </c>
      <c r="B75" s="36">
        <v>0</v>
      </c>
      <c r="C75" s="36">
        <f>B75*12</f>
        <v>0</v>
      </c>
      <c r="D75" s="168">
        <v>0</v>
      </c>
      <c r="E75" s="182">
        <f t="shared" si="2"/>
        <v>0</v>
      </c>
    </row>
    <row r="76" spans="1:6" x14ac:dyDescent="0.2">
      <c r="A76" s="15"/>
      <c r="B76" s="36">
        <v>0</v>
      </c>
      <c r="C76" s="36">
        <f>B76*12</f>
        <v>0</v>
      </c>
      <c r="D76" s="168">
        <v>0</v>
      </c>
      <c r="E76" s="182">
        <f t="shared" si="2"/>
        <v>0</v>
      </c>
    </row>
    <row r="77" spans="1:6" ht="15" thickBot="1" x14ac:dyDescent="0.25">
      <c r="A77" s="22"/>
      <c r="B77" s="38">
        <v>0</v>
      </c>
      <c r="C77" s="38">
        <f>B77*12</f>
        <v>0</v>
      </c>
      <c r="D77" s="169">
        <v>0</v>
      </c>
      <c r="E77" s="183">
        <f t="shared" si="2"/>
        <v>0</v>
      </c>
      <c r="F77" s="149"/>
    </row>
    <row r="78" spans="1:6" ht="15" thickBot="1" x14ac:dyDescent="0.25">
      <c r="A78" s="23" t="s">
        <v>15</v>
      </c>
      <c r="B78" s="40">
        <f>SUM(B66:B77)</f>
        <v>0</v>
      </c>
      <c r="C78" s="40">
        <f>SUM(C66:C77)</f>
        <v>0</v>
      </c>
      <c r="D78" s="41">
        <f>SUM(D66:D77)</f>
        <v>0</v>
      </c>
      <c r="E78" s="75">
        <f>SUM(E66:E77)</f>
        <v>0</v>
      </c>
      <c r="F78" s="167"/>
    </row>
    <row r="79" spans="1:6" ht="15" thickTop="1" x14ac:dyDescent="0.2">
      <c r="A79" s="27"/>
      <c r="B79" s="28" t="s">
        <v>25</v>
      </c>
      <c r="C79" s="42">
        <f>C78/G171</f>
        <v>0</v>
      </c>
      <c r="D79" s="28" t="s">
        <v>25</v>
      </c>
      <c r="E79" s="42">
        <f>E78/G187</f>
        <v>0</v>
      </c>
      <c r="F79" s="167"/>
    </row>
    <row r="80" spans="1:6" x14ac:dyDescent="0.2">
      <c r="F80" s="167"/>
    </row>
    <row r="81" spans="1:8" x14ac:dyDescent="0.2">
      <c r="A81" s="166" t="s">
        <v>33</v>
      </c>
      <c r="B81" s="166"/>
      <c r="C81" s="166"/>
      <c r="D81" s="166"/>
      <c r="E81" s="166"/>
      <c r="F81" s="167"/>
      <c r="H81" s="230"/>
    </row>
    <row r="82" spans="1:8" x14ac:dyDescent="0.2">
      <c r="A82" s="212" t="s">
        <v>153</v>
      </c>
      <c r="B82" s="213"/>
      <c r="C82" s="213"/>
      <c r="D82" s="213"/>
      <c r="E82" s="214"/>
      <c r="F82" s="167"/>
    </row>
    <row r="83" spans="1:8" x14ac:dyDescent="0.2">
      <c r="A83" s="185"/>
      <c r="B83" s="186"/>
      <c r="C83" s="186"/>
      <c r="D83" s="186"/>
      <c r="E83" s="187"/>
      <c r="F83" s="167"/>
    </row>
    <row r="84" spans="1:8" x14ac:dyDescent="0.2">
      <c r="A84" s="185"/>
      <c r="B84" s="186"/>
      <c r="C84" s="186"/>
      <c r="D84" s="186"/>
      <c r="E84" s="187"/>
      <c r="F84" s="167"/>
    </row>
    <row r="85" spans="1:8" x14ac:dyDescent="0.2">
      <c r="A85" s="215"/>
      <c r="B85" s="216"/>
      <c r="C85" s="216"/>
      <c r="D85" s="216"/>
      <c r="E85" s="217"/>
      <c r="F85" s="167"/>
    </row>
    <row r="86" spans="1:8" x14ac:dyDescent="0.2">
      <c r="A86" s="1"/>
      <c r="B86" s="1"/>
      <c r="C86" s="1"/>
      <c r="D86" s="1"/>
      <c r="E86" s="1"/>
      <c r="F86" s="167"/>
    </row>
    <row r="87" spans="1:8" ht="19.5" customHeight="1" x14ac:dyDescent="0.25">
      <c r="A87" s="224" t="s">
        <v>52</v>
      </c>
      <c r="B87" s="224"/>
      <c r="C87" s="1"/>
      <c r="D87" s="1"/>
      <c r="E87" s="1"/>
      <c r="F87" s="167"/>
    </row>
    <row r="88" spans="1:8" x14ac:dyDescent="0.2">
      <c r="A88" s="1"/>
      <c r="B88" s="1"/>
      <c r="C88" s="1"/>
      <c r="D88" s="1"/>
      <c r="E88" s="1"/>
      <c r="F88" s="167"/>
    </row>
    <row r="89" spans="1:8" ht="15" customHeight="1" x14ac:dyDescent="0.2">
      <c r="A89" s="205" t="s">
        <v>49</v>
      </c>
      <c r="B89" s="201" t="s">
        <v>34</v>
      </c>
      <c r="C89" s="201" t="s">
        <v>35</v>
      </c>
      <c r="D89" s="201" t="s">
        <v>64</v>
      </c>
      <c r="E89" s="195" t="s">
        <v>65</v>
      </c>
      <c r="F89" s="221" t="s">
        <v>46</v>
      </c>
    </row>
    <row r="90" spans="1:8" ht="24" customHeight="1" x14ac:dyDescent="0.2">
      <c r="A90" s="206"/>
      <c r="B90" s="202"/>
      <c r="C90" s="202"/>
      <c r="D90" s="202"/>
      <c r="E90" s="196"/>
      <c r="F90" s="221"/>
    </row>
    <row r="91" spans="1:8" x14ac:dyDescent="0.2">
      <c r="A91" s="95" t="s">
        <v>66</v>
      </c>
      <c r="B91" s="45"/>
      <c r="C91" s="45"/>
      <c r="D91" s="45"/>
      <c r="E91" s="170"/>
      <c r="F91" s="45"/>
    </row>
    <row r="92" spans="1:8" ht="25.5" x14ac:dyDescent="0.2">
      <c r="A92" s="44" t="s">
        <v>75</v>
      </c>
      <c r="B92" s="45">
        <v>12</v>
      </c>
      <c r="C92" s="96">
        <v>0</v>
      </c>
      <c r="D92" s="96">
        <f t="shared" ref="D92:D98" si="3">C92*B92</f>
        <v>0</v>
      </c>
      <c r="E92" s="127">
        <f>F92-D92</f>
        <v>0</v>
      </c>
      <c r="F92" s="96">
        <v>0</v>
      </c>
    </row>
    <row r="93" spans="1:8" ht="25.5" x14ac:dyDescent="0.2">
      <c r="A93" s="44" t="s">
        <v>127</v>
      </c>
      <c r="B93" s="45">
        <v>12</v>
      </c>
      <c r="C93" s="96">
        <v>0</v>
      </c>
      <c r="D93" s="96">
        <f t="shared" si="3"/>
        <v>0</v>
      </c>
      <c r="E93" s="127">
        <f t="shared" ref="E92:E98" si="4">F93-D93</f>
        <v>0</v>
      </c>
      <c r="F93" s="96">
        <v>0</v>
      </c>
    </row>
    <row r="94" spans="1:8" ht="15" customHeight="1" x14ac:dyDescent="0.2">
      <c r="A94" s="44" t="s">
        <v>106</v>
      </c>
      <c r="B94" s="45">
        <v>12</v>
      </c>
      <c r="C94" s="96">
        <v>0</v>
      </c>
      <c r="D94" s="96">
        <f t="shared" si="3"/>
        <v>0</v>
      </c>
      <c r="E94" s="127">
        <f t="shared" si="4"/>
        <v>0</v>
      </c>
      <c r="F94" s="96">
        <v>0</v>
      </c>
    </row>
    <row r="95" spans="1:8" ht="21.75" customHeight="1" x14ac:dyDescent="0.2">
      <c r="A95" s="44" t="s">
        <v>107</v>
      </c>
      <c r="B95" s="45">
        <v>12</v>
      </c>
      <c r="C95" s="96">
        <v>0</v>
      </c>
      <c r="D95" s="96">
        <f t="shared" si="3"/>
        <v>0</v>
      </c>
      <c r="E95" s="127">
        <f t="shared" si="4"/>
        <v>0</v>
      </c>
      <c r="F95" s="96">
        <v>0</v>
      </c>
    </row>
    <row r="96" spans="1:8" ht="21.75" customHeight="1" x14ac:dyDescent="0.2">
      <c r="A96" s="44" t="s">
        <v>108</v>
      </c>
      <c r="B96" s="45">
        <v>12</v>
      </c>
      <c r="C96" s="96">
        <v>0</v>
      </c>
      <c r="D96" s="96">
        <f t="shared" si="3"/>
        <v>0</v>
      </c>
      <c r="E96" s="127">
        <f t="shared" si="4"/>
        <v>0</v>
      </c>
      <c r="F96" s="96">
        <v>0</v>
      </c>
    </row>
    <row r="97" spans="1:7" ht="21.75" customHeight="1" x14ac:dyDescent="0.2">
      <c r="A97" s="44" t="s">
        <v>109</v>
      </c>
      <c r="B97" s="45">
        <v>12</v>
      </c>
      <c r="C97" s="96">
        <v>0</v>
      </c>
      <c r="D97" s="96">
        <f t="shared" si="3"/>
        <v>0</v>
      </c>
      <c r="E97" s="127">
        <f t="shared" si="4"/>
        <v>0</v>
      </c>
      <c r="F97" s="96">
        <v>0</v>
      </c>
    </row>
    <row r="98" spans="1:7" ht="21" customHeight="1" x14ac:dyDescent="0.2">
      <c r="A98" s="44" t="s">
        <v>110</v>
      </c>
      <c r="B98" s="45">
        <v>12</v>
      </c>
      <c r="C98" s="96">
        <v>0</v>
      </c>
      <c r="D98" s="96">
        <f t="shared" si="3"/>
        <v>0</v>
      </c>
      <c r="E98" s="127">
        <f t="shared" si="4"/>
        <v>0</v>
      </c>
      <c r="F98" s="96">
        <v>0</v>
      </c>
    </row>
    <row r="99" spans="1:7" ht="15" customHeight="1" x14ac:dyDescent="0.2">
      <c r="A99" s="95" t="s">
        <v>128</v>
      </c>
      <c r="B99" s="45"/>
      <c r="C99" s="96"/>
      <c r="D99" s="96"/>
      <c r="E99" s="127"/>
      <c r="F99" s="96"/>
    </row>
    <row r="100" spans="1:7" ht="20.25" customHeight="1" x14ac:dyDescent="0.2">
      <c r="A100" s="44" t="s">
        <v>106</v>
      </c>
      <c r="B100" s="45">
        <v>12</v>
      </c>
      <c r="C100" s="96">
        <v>0</v>
      </c>
      <c r="D100" s="96">
        <f>C100*B100</f>
        <v>0</v>
      </c>
      <c r="E100" s="127">
        <f>F100-D100</f>
        <v>0</v>
      </c>
      <c r="F100" s="96">
        <v>0</v>
      </c>
    </row>
    <row r="101" spans="1:7" ht="19.5" customHeight="1" x14ac:dyDescent="0.2">
      <c r="A101" s="44" t="s">
        <v>107</v>
      </c>
      <c r="B101" s="45">
        <v>12</v>
      </c>
      <c r="C101" s="96">
        <v>0</v>
      </c>
      <c r="D101" s="96">
        <f>C101*B101</f>
        <v>0</v>
      </c>
      <c r="E101" s="127">
        <f>F101-D101</f>
        <v>0</v>
      </c>
      <c r="F101" s="96">
        <v>0</v>
      </c>
    </row>
    <row r="102" spans="1:7" ht="20.25" customHeight="1" x14ac:dyDescent="0.2">
      <c r="A102" s="44" t="s">
        <v>108</v>
      </c>
      <c r="B102" s="45">
        <v>12</v>
      </c>
      <c r="C102" s="96">
        <v>0</v>
      </c>
      <c r="D102" s="96">
        <f>C102*B102</f>
        <v>0</v>
      </c>
      <c r="E102" s="127">
        <f>F102-D102</f>
        <v>0</v>
      </c>
      <c r="F102" s="96">
        <v>0</v>
      </c>
    </row>
    <row r="103" spans="1:7" ht="21" customHeight="1" x14ac:dyDescent="0.2">
      <c r="A103" s="44" t="s">
        <v>109</v>
      </c>
      <c r="B103" s="45">
        <v>12</v>
      </c>
      <c r="C103" s="96">
        <v>0</v>
      </c>
      <c r="D103" s="96">
        <f>C103*B103</f>
        <v>0</v>
      </c>
      <c r="E103" s="127">
        <f>F103-D103</f>
        <v>0</v>
      </c>
      <c r="F103" s="96">
        <v>0</v>
      </c>
    </row>
    <row r="104" spans="1:7" ht="21" customHeight="1" x14ac:dyDescent="0.2">
      <c r="A104" s="44" t="s">
        <v>110</v>
      </c>
      <c r="B104" s="45">
        <v>12</v>
      </c>
      <c r="C104" s="96">
        <v>0</v>
      </c>
      <c r="D104" s="96">
        <f>C104*B104</f>
        <v>0</v>
      </c>
      <c r="E104" s="127">
        <f>F104-D104</f>
        <v>0</v>
      </c>
      <c r="F104" s="96">
        <v>0</v>
      </c>
    </row>
    <row r="105" spans="1:7" ht="15" customHeight="1" x14ac:dyDescent="0.2">
      <c r="A105" s="97" t="s">
        <v>129</v>
      </c>
      <c r="B105" s="43"/>
      <c r="C105" s="98"/>
      <c r="D105" s="98"/>
      <c r="E105" s="99"/>
      <c r="F105" s="96"/>
    </row>
    <row r="106" spans="1:7" ht="15" customHeight="1" x14ac:dyDescent="0.2">
      <c r="A106" s="44" t="s">
        <v>76</v>
      </c>
      <c r="B106" s="45">
        <v>12</v>
      </c>
      <c r="C106" s="96">
        <v>0</v>
      </c>
      <c r="D106" s="96">
        <f>C106*B106</f>
        <v>0</v>
      </c>
      <c r="E106" s="127">
        <f>F106-D106</f>
        <v>0</v>
      </c>
      <c r="F106" s="96">
        <v>0</v>
      </c>
    </row>
    <row r="107" spans="1:7" ht="15" customHeight="1" x14ac:dyDescent="0.2">
      <c r="A107" s="44" t="s">
        <v>67</v>
      </c>
      <c r="B107" s="45">
        <v>12</v>
      </c>
      <c r="C107" s="96">
        <v>0</v>
      </c>
      <c r="D107" s="96">
        <f>C107*B107</f>
        <v>0</v>
      </c>
      <c r="E107" s="127">
        <f>F107-D107</f>
        <v>0</v>
      </c>
      <c r="F107" s="96">
        <v>0</v>
      </c>
    </row>
    <row r="108" spans="1:7" ht="17.25" customHeight="1" x14ac:dyDescent="0.2">
      <c r="A108" s="44" t="s">
        <v>108</v>
      </c>
      <c r="B108" s="45">
        <v>12</v>
      </c>
      <c r="C108" s="96">
        <v>0</v>
      </c>
      <c r="D108" s="96">
        <f>C108*B108</f>
        <v>0</v>
      </c>
      <c r="E108" s="127">
        <f>F108-D108</f>
        <v>0</v>
      </c>
      <c r="F108" s="96">
        <v>0</v>
      </c>
    </row>
    <row r="109" spans="1:7" ht="17.25" customHeight="1" x14ac:dyDescent="0.2">
      <c r="A109" s="44" t="s">
        <v>109</v>
      </c>
      <c r="B109" s="45">
        <v>12</v>
      </c>
      <c r="C109" s="96">
        <v>0</v>
      </c>
      <c r="D109" s="96">
        <f>C109*B109</f>
        <v>0</v>
      </c>
      <c r="E109" s="127">
        <f>F109-D109</f>
        <v>0</v>
      </c>
      <c r="F109" s="96">
        <v>0</v>
      </c>
    </row>
    <row r="110" spans="1:7" ht="29.25" customHeight="1" x14ac:dyDescent="0.2">
      <c r="A110" s="150" t="s">
        <v>130</v>
      </c>
      <c r="B110" s="45"/>
      <c r="C110" s="96"/>
      <c r="D110" s="96"/>
      <c r="E110" s="127"/>
      <c r="F110" s="96"/>
      <c r="G110" s="229"/>
    </row>
    <row r="111" spans="1:7" ht="28.5" customHeight="1" x14ac:dyDescent="0.2">
      <c r="A111" s="103" t="s">
        <v>131</v>
      </c>
      <c r="B111" s="45">
        <v>12</v>
      </c>
      <c r="C111" s="96">
        <v>0</v>
      </c>
      <c r="D111" s="96">
        <f>C111*B111</f>
        <v>0</v>
      </c>
      <c r="E111" s="127">
        <f>F111-D111</f>
        <v>0</v>
      </c>
      <c r="F111" s="96">
        <v>0</v>
      </c>
      <c r="G111" s="229"/>
    </row>
    <row r="112" spans="1:7" ht="15" customHeight="1" x14ac:dyDescent="0.2">
      <c r="A112" s="44" t="s">
        <v>67</v>
      </c>
      <c r="B112" s="45">
        <v>12</v>
      </c>
      <c r="C112" s="96">
        <v>0</v>
      </c>
      <c r="D112" s="96">
        <f>C112*B112</f>
        <v>0</v>
      </c>
      <c r="E112" s="127">
        <f>F112-D112</f>
        <v>0</v>
      </c>
      <c r="F112" s="96">
        <v>0</v>
      </c>
      <c r="G112" s="229"/>
    </row>
    <row r="113" spans="1:7" ht="15" customHeight="1" x14ac:dyDescent="0.2">
      <c r="A113" s="44" t="s">
        <v>108</v>
      </c>
      <c r="B113" s="45">
        <v>12</v>
      </c>
      <c r="C113" s="96">
        <v>0</v>
      </c>
      <c r="D113" s="96">
        <f>C113*B113</f>
        <v>0</v>
      </c>
      <c r="E113" s="127">
        <f>F113-D113</f>
        <v>0</v>
      </c>
      <c r="F113" s="96">
        <v>0</v>
      </c>
      <c r="G113" s="229"/>
    </row>
    <row r="114" spans="1:7" ht="15" customHeight="1" x14ac:dyDescent="0.2">
      <c r="A114" s="44" t="s">
        <v>109</v>
      </c>
      <c r="B114" s="45">
        <v>12</v>
      </c>
      <c r="C114" s="96">
        <v>0</v>
      </c>
      <c r="D114" s="96">
        <f>C114*B114</f>
        <v>0</v>
      </c>
      <c r="E114" s="127">
        <f>F114-D114</f>
        <v>0</v>
      </c>
      <c r="F114" s="96">
        <v>0</v>
      </c>
      <c r="G114" s="229"/>
    </row>
    <row r="115" spans="1:7" ht="15" customHeight="1" x14ac:dyDescent="0.2">
      <c r="A115" s="95" t="s">
        <v>68</v>
      </c>
      <c r="B115" s="45"/>
      <c r="C115" s="96"/>
      <c r="D115" s="96"/>
      <c r="E115" s="127"/>
      <c r="F115" s="96"/>
      <c r="G115" s="229"/>
    </row>
    <row r="116" spans="1:7" ht="15" customHeight="1" x14ac:dyDescent="0.2">
      <c r="A116" s="44" t="s">
        <v>77</v>
      </c>
      <c r="B116" s="45">
        <v>12</v>
      </c>
      <c r="C116" s="96">
        <v>0</v>
      </c>
      <c r="D116" s="96">
        <f t="shared" ref="D116:D128" si="5">C116*B116</f>
        <v>0</v>
      </c>
      <c r="E116" s="127">
        <f t="shared" ref="E116:E128" si="6">F116-D116</f>
        <v>0</v>
      </c>
      <c r="F116" s="96">
        <v>0</v>
      </c>
      <c r="G116" s="229"/>
    </row>
    <row r="117" spans="1:7" ht="15" customHeight="1" x14ac:dyDescent="0.2">
      <c r="A117" s="44" t="s">
        <v>69</v>
      </c>
      <c r="B117" s="45">
        <v>12</v>
      </c>
      <c r="C117" s="96">
        <v>0</v>
      </c>
      <c r="D117" s="96">
        <f>C117*B117</f>
        <v>0</v>
      </c>
      <c r="E117" s="127">
        <f t="shared" si="6"/>
        <v>0</v>
      </c>
      <c r="F117" s="96">
        <v>0</v>
      </c>
      <c r="G117" s="229"/>
    </row>
    <row r="118" spans="1:7" ht="15" customHeight="1" x14ac:dyDescent="0.2">
      <c r="A118" s="44" t="s">
        <v>111</v>
      </c>
      <c r="B118" s="45">
        <v>12</v>
      </c>
      <c r="C118" s="96">
        <v>0</v>
      </c>
      <c r="D118" s="96">
        <f t="shared" si="5"/>
        <v>0</v>
      </c>
      <c r="E118" s="127">
        <f t="shared" si="6"/>
        <v>0</v>
      </c>
      <c r="F118" s="96">
        <v>0</v>
      </c>
      <c r="G118" s="229"/>
    </row>
    <row r="119" spans="1:7" ht="15" customHeight="1" x14ac:dyDescent="0.2">
      <c r="A119" s="44" t="s">
        <v>70</v>
      </c>
      <c r="B119" s="45">
        <v>12</v>
      </c>
      <c r="C119" s="96">
        <v>0</v>
      </c>
      <c r="D119" s="96">
        <f t="shared" si="5"/>
        <v>0</v>
      </c>
      <c r="E119" s="127">
        <f t="shared" si="6"/>
        <v>0</v>
      </c>
      <c r="F119" s="96">
        <v>0</v>
      </c>
      <c r="G119" s="229"/>
    </row>
    <row r="120" spans="1:7" ht="15" customHeight="1" x14ac:dyDescent="0.2">
      <c r="A120" s="44" t="s">
        <v>71</v>
      </c>
      <c r="B120" s="45">
        <v>12</v>
      </c>
      <c r="C120" s="96">
        <v>0</v>
      </c>
      <c r="D120" s="96">
        <f t="shared" si="5"/>
        <v>0</v>
      </c>
      <c r="E120" s="127">
        <f t="shared" si="6"/>
        <v>0</v>
      </c>
      <c r="F120" s="96">
        <v>0</v>
      </c>
      <c r="G120" s="229"/>
    </row>
    <row r="121" spans="1:7" ht="15" customHeight="1" x14ac:dyDescent="0.2">
      <c r="A121" s="44" t="s">
        <v>72</v>
      </c>
      <c r="B121" s="45">
        <v>12</v>
      </c>
      <c r="C121" s="96">
        <v>0</v>
      </c>
      <c r="D121" s="96">
        <f t="shared" si="5"/>
        <v>0</v>
      </c>
      <c r="E121" s="127">
        <f t="shared" si="6"/>
        <v>0</v>
      </c>
      <c r="F121" s="96">
        <v>0</v>
      </c>
      <c r="G121" s="229"/>
    </row>
    <row r="122" spans="1:7" ht="15" customHeight="1" x14ac:dyDescent="0.2">
      <c r="A122" s="44" t="s">
        <v>106</v>
      </c>
      <c r="B122" s="45">
        <v>12</v>
      </c>
      <c r="C122" s="96">
        <v>0</v>
      </c>
      <c r="D122" s="96">
        <f t="shared" si="5"/>
        <v>0</v>
      </c>
      <c r="E122" s="127">
        <f>F122-D122</f>
        <v>0</v>
      </c>
      <c r="F122" s="96">
        <v>0</v>
      </c>
      <c r="G122" s="229"/>
    </row>
    <row r="123" spans="1:7" ht="15" customHeight="1" x14ac:dyDescent="0.2">
      <c r="A123" s="44" t="s">
        <v>107</v>
      </c>
      <c r="B123" s="45">
        <v>12</v>
      </c>
      <c r="C123" s="96">
        <v>0</v>
      </c>
      <c r="D123" s="96">
        <f t="shared" si="5"/>
        <v>0</v>
      </c>
      <c r="E123" s="127">
        <f>F123-D123</f>
        <v>0</v>
      </c>
      <c r="F123" s="96">
        <v>0</v>
      </c>
      <c r="G123" s="229"/>
    </row>
    <row r="124" spans="1:7" ht="15" customHeight="1" x14ac:dyDescent="0.2">
      <c r="A124" s="44" t="s">
        <v>108</v>
      </c>
      <c r="B124" s="45">
        <v>12</v>
      </c>
      <c r="C124" s="96">
        <v>0</v>
      </c>
      <c r="D124" s="96">
        <f t="shared" si="5"/>
        <v>0</v>
      </c>
      <c r="E124" s="127">
        <f>F124-D124</f>
        <v>0</v>
      </c>
      <c r="F124" s="96">
        <v>0</v>
      </c>
      <c r="G124" s="229"/>
    </row>
    <row r="125" spans="1:7" ht="15" customHeight="1" x14ac:dyDescent="0.2">
      <c r="A125" s="44" t="s">
        <v>109</v>
      </c>
      <c r="B125" s="45">
        <v>12</v>
      </c>
      <c r="C125" s="96">
        <v>0</v>
      </c>
      <c r="D125" s="96">
        <f t="shared" si="5"/>
        <v>0</v>
      </c>
      <c r="E125" s="127">
        <f>F125-D125</f>
        <v>0</v>
      </c>
      <c r="F125" s="96">
        <v>0</v>
      </c>
      <c r="G125" s="229"/>
    </row>
    <row r="126" spans="1:7" ht="15" customHeight="1" x14ac:dyDescent="0.2">
      <c r="A126" s="44" t="s">
        <v>110</v>
      </c>
      <c r="B126" s="45">
        <v>12</v>
      </c>
      <c r="C126" s="96">
        <v>0</v>
      </c>
      <c r="D126" s="96">
        <f t="shared" si="5"/>
        <v>0</v>
      </c>
      <c r="E126" s="127">
        <f>F126-D126</f>
        <v>0</v>
      </c>
      <c r="F126" s="96">
        <v>0</v>
      </c>
      <c r="G126" s="229"/>
    </row>
    <row r="127" spans="1:7" ht="15" customHeight="1" x14ac:dyDescent="0.2">
      <c r="A127" s="44" t="s">
        <v>112</v>
      </c>
      <c r="B127" s="45">
        <v>12</v>
      </c>
      <c r="C127" s="96">
        <v>0</v>
      </c>
      <c r="D127" s="96">
        <f t="shared" si="5"/>
        <v>0</v>
      </c>
      <c r="E127" s="127">
        <f t="shared" si="6"/>
        <v>0</v>
      </c>
      <c r="F127" s="96">
        <v>0</v>
      </c>
      <c r="G127" s="229"/>
    </row>
    <row r="128" spans="1:7" ht="15" customHeight="1" x14ac:dyDescent="0.2">
      <c r="A128" s="44" t="s">
        <v>113</v>
      </c>
      <c r="B128" s="45">
        <v>12</v>
      </c>
      <c r="C128" s="96">
        <v>0</v>
      </c>
      <c r="D128" s="96">
        <f t="shared" si="5"/>
        <v>0</v>
      </c>
      <c r="E128" s="127">
        <f t="shared" si="6"/>
        <v>0</v>
      </c>
      <c r="F128" s="96">
        <v>0</v>
      </c>
      <c r="G128" s="229"/>
    </row>
    <row r="129" spans="1:7" ht="15" customHeight="1" x14ac:dyDescent="0.2">
      <c r="A129" s="95" t="s">
        <v>114</v>
      </c>
      <c r="B129" s="45"/>
      <c r="C129" s="96"/>
      <c r="D129" s="96"/>
      <c r="E129" s="127"/>
      <c r="F129" s="96"/>
      <c r="G129" s="229"/>
    </row>
    <row r="130" spans="1:7" ht="15" customHeight="1" x14ac:dyDescent="0.2">
      <c r="A130" s="44" t="s">
        <v>73</v>
      </c>
      <c r="B130" s="45">
        <v>12</v>
      </c>
      <c r="C130" s="96">
        <v>0</v>
      </c>
      <c r="D130" s="96">
        <f>C130*B130</f>
        <v>0</v>
      </c>
      <c r="E130" s="127">
        <f>F130-D130</f>
        <v>0</v>
      </c>
      <c r="F130" s="96">
        <v>0</v>
      </c>
      <c r="G130" s="229"/>
    </row>
    <row r="131" spans="1:7" ht="15" customHeight="1" x14ac:dyDescent="0.2">
      <c r="A131" s="44" t="s">
        <v>115</v>
      </c>
      <c r="B131" s="45">
        <v>12</v>
      </c>
      <c r="C131" s="96">
        <v>0</v>
      </c>
      <c r="D131" s="96">
        <f>C131*B131</f>
        <v>0</v>
      </c>
      <c r="E131" s="127">
        <f>F131-D131</f>
        <v>0</v>
      </c>
      <c r="F131" s="96">
        <v>0</v>
      </c>
      <c r="G131" s="229"/>
    </row>
    <row r="132" spans="1:7" ht="15" customHeight="1" x14ac:dyDescent="0.2">
      <c r="A132" s="44" t="s">
        <v>74</v>
      </c>
      <c r="B132" s="45">
        <v>12</v>
      </c>
      <c r="C132" s="96">
        <v>0</v>
      </c>
      <c r="D132" s="96">
        <f>C132*B132</f>
        <v>0</v>
      </c>
      <c r="E132" s="127">
        <f>F132-D132</f>
        <v>0</v>
      </c>
      <c r="F132" s="96">
        <v>0</v>
      </c>
      <c r="G132" s="229"/>
    </row>
    <row r="133" spans="1:7" ht="15" customHeight="1" x14ac:dyDescent="0.2">
      <c r="A133" s="44" t="s">
        <v>108</v>
      </c>
      <c r="B133" s="45">
        <v>12</v>
      </c>
      <c r="C133" s="96">
        <v>0</v>
      </c>
      <c r="D133" s="96">
        <f>C133*B133</f>
        <v>0</v>
      </c>
      <c r="E133" s="127">
        <f>F133-D133</f>
        <v>0</v>
      </c>
      <c r="F133" s="96">
        <v>0</v>
      </c>
      <c r="G133" s="229"/>
    </row>
    <row r="134" spans="1:7" ht="15" customHeight="1" x14ac:dyDescent="0.2">
      <c r="A134" s="44" t="s">
        <v>109</v>
      </c>
      <c r="B134" s="45">
        <v>12</v>
      </c>
      <c r="C134" s="96">
        <v>0</v>
      </c>
      <c r="D134" s="96">
        <f>C134*B134</f>
        <v>0</v>
      </c>
      <c r="E134" s="127">
        <f>F134-D134</f>
        <v>0</v>
      </c>
      <c r="F134" s="96">
        <v>0</v>
      </c>
      <c r="G134" s="229"/>
    </row>
    <row r="135" spans="1:7" ht="15" customHeight="1" x14ac:dyDescent="0.2">
      <c r="A135" s="44"/>
      <c r="B135" s="45"/>
      <c r="C135" s="96"/>
      <c r="D135" s="96"/>
      <c r="E135" s="127"/>
      <c r="F135" s="96"/>
      <c r="G135" s="229"/>
    </row>
    <row r="136" spans="1:7" ht="15" customHeight="1" x14ac:dyDescent="0.2">
      <c r="A136" s="44" t="s">
        <v>116</v>
      </c>
      <c r="B136" s="45">
        <v>2</v>
      </c>
      <c r="C136" s="96">
        <v>0</v>
      </c>
      <c r="D136" s="96">
        <f>C136*B136</f>
        <v>0</v>
      </c>
      <c r="E136" s="127">
        <f>F136-D136</f>
        <v>0</v>
      </c>
      <c r="F136" s="96">
        <v>0</v>
      </c>
      <c r="G136" s="229"/>
    </row>
    <row r="137" spans="1:7" ht="15" customHeight="1" x14ac:dyDescent="0.2">
      <c r="A137" s="44" t="s">
        <v>117</v>
      </c>
      <c r="B137" s="45">
        <v>2</v>
      </c>
      <c r="C137" s="96">
        <v>0</v>
      </c>
      <c r="D137" s="96">
        <f>C137*B137</f>
        <v>0</v>
      </c>
      <c r="E137" s="127">
        <f>F137-D137</f>
        <v>0</v>
      </c>
      <c r="F137" s="96">
        <v>0</v>
      </c>
      <c r="G137" s="229"/>
    </row>
    <row r="138" spans="1:7" ht="15" customHeight="1" x14ac:dyDescent="0.2">
      <c r="A138" s="44"/>
      <c r="B138" s="45"/>
      <c r="C138" s="96"/>
      <c r="D138" s="96"/>
      <c r="E138" s="127"/>
      <c r="F138" s="96"/>
      <c r="G138" s="229"/>
    </row>
    <row r="139" spans="1:7" ht="15" customHeight="1" thickBot="1" x14ac:dyDescent="0.25">
      <c r="A139" s="46" t="s">
        <v>22</v>
      </c>
      <c r="B139" s="100"/>
      <c r="C139" s="101">
        <f>SUM(C92:C138)</f>
        <v>0</v>
      </c>
      <c r="D139" s="101"/>
      <c r="E139" s="102"/>
      <c r="F139" s="184">
        <f>SUM(F92:F138)</f>
        <v>0</v>
      </c>
      <c r="G139" s="229"/>
    </row>
    <row r="140" spans="1:7" ht="15" customHeight="1" thickTop="1" x14ac:dyDescent="0.2">
      <c r="A140" s="12"/>
      <c r="B140" s="28"/>
      <c r="C140" s="28"/>
      <c r="D140" s="28"/>
      <c r="E140" s="28" t="s">
        <v>25</v>
      </c>
      <c r="F140" s="47">
        <f>F139/G187</f>
        <v>0</v>
      </c>
      <c r="G140" s="229"/>
    </row>
    <row r="141" spans="1:7" ht="15" customHeight="1" x14ac:dyDescent="0.2">
      <c r="A141" s="171"/>
      <c r="B141" s="48" t="s">
        <v>23</v>
      </c>
      <c r="C141" s="49"/>
      <c r="D141" s="49"/>
      <c r="E141" s="49"/>
      <c r="F141" s="49"/>
      <c r="G141" s="229"/>
    </row>
    <row r="142" spans="1:7" ht="15" customHeight="1" x14ac:dyDescent="0.2">
      <c r="A142" s="50" t="s">
        <v>24</v>
      </c>
      <c r="B142" s="51">
        <f>F139/12</f>
        <v>0</v>
      </c>
      <c r="C142" s="49"/>
      <c r="D142" s="49"/>
      <c r="E142" s="49"/>
      <c r="F142" s="49"/>
      <c r="G142" s="229"/>
    </row>
    <row r="143" spans="1:7" ht="15" customHeight="1" x14ac:dyDescent="0.2">
      <c r="A143" s="12"/>
      <c r="B143" s="28"/>
      <c r="C143" s="49"/>
      <c r="D143" s="49"/>
      <c r="E143" s="49"/>
      <c r="F143" s="49"/>
      <c r="G143" s="229"/>
    </row>
    <row r="144" spans="1:7" ht="15" customHeight="1" x14ac:dyDescent="0.25">
      <c r="A144" s="224" t="s">
        <v>53</v>
      </c>
    </row>
    <row r="145" spans="1:8" ht="15" customHeight="1" x14ac:dyDescent="0.2">
      <c r="A145" s="197" t="s">
        <v>10</v>
      </c>
      <c r="B145" s="198"/>
      <c r="C145" s="52"/>
      <c r="D145" s="53" t="s">
        <v>5</v>
      </c>
      <c r="E145" s="53" t="s">
        <v>6</v>
      </c>
      <c r="F145" s="54" t="s">
        <v>7</v>
      </c>
    </row>
    <row r="146" spans="1:8" ht="15" customHeight="1" x14ac:dyDescent="0.2">
      <c r="A146" s="218" t="s">
        <v>36</v>
      </c>
      <c r="B146" s="219"/>
      <c r="C146" s="55">
        <f>E26*0.3</f>
        <v>0</v>
      </c>
      <c r="D146" s="54" t="s">
        <v>139</v>
      </c>
      <c r="E146" s="54">
        <v>0</v>
      </c>
      <c r="F146" s="54">
        <v>0</v>
      </c>
    </row>
    <row r="147" spans="1:8" ht="15" customHeight="1" x14ac:dyDescent="0.2">
      <c r="A147" s="151" t="s">
        <v>137</v>
      </c>
      <c r="B147" s="152"/>
      <c r="C147" s="55">
        <v>0</v>
      </c>
      <c r="D147" s="54">
        <v>0</v>
      </c>
      <c r="E147" s="180">
        <v>0</v>
      </c>
      <c r="F147" s="54"/>
    </row>
    <row r="148" spans="1:8" ht="15" customHeight="1" x14ac:dyDescent="0.2">
      <c r="A148" s="218" t="s">
        <v>8</v>
      </c>
      <c r="B148" s="219"/>
      <c r="C148" s="56">
        <v>0</v>
      </c>
      <c r="D148" s="9">
        <v>0</v>
      </c>
      <c r="E148" s="153">
        <v>0</v>
      </c>
      <c r="F148" s="9">
        <v>0</v>
      </c>
    </row>
    <row r="149" spans="1:8" ht="15" customHeight="1" x14ac:dyDescent="0.2">
      <c r="A149" s="218" t="s">
        <v>9</v>
      </c>
      <c r="B149" s="219"/>
      <c r="C149" s="56">
        <v>0</v>
      </c>
      <c r="D149" s="57" t="s">
        <v>138</v>
      </c>
      <c r="E149" s="57">
        <v>0</v>
      </c>
      <c r="F149" s="9"/>
    </row>
    <row r="150" spans="1:8" ht="15" customHeight="1" x14ac:dyDescent="0.2"/>
    <row r="151" spans="1:8" ht="27.75" customHeight="1" x14ac:dyDescent="0.2">
      <c r="A151" s="166" t="s">
        <v>37</v>
      </c>
      <c r="B151" s="166"/>
      <c r="C151" s="166"/>
      <c r="D151" s="166"/>
      <c r="E151" s="220" t="s">
        <v>155</v>
      </c>
      <c r="F151" s="220"/>
    </row>
    <row r="152" spans="1:8" ht="15" customHeight="1" x14ac:dyDescent="0.2">
      <c r="A152" s="212" t="s">
        <v>159</v>
      </c>
      <c r="B152" s="213"/>
      <c r="C152" s="213"/>
      <c r="D152" s="213"/>
      <c r="E152" s="213"/>
      <c r="F152" s="214"/>
    </row>
    <row r="153" spans="1:8" ht="65.25" customHeight="1" x14ac:dyDescent="0.2">
      <c r="A153" s="215"/>
      <c r="B153" s="216"/>
      <c r="C153" s="216"/>
      <c r="D153" s="216"/>
      <c r="E153" s="216"/>
      <c r="F153" s="217"/>
    </row>
    <row r="154" spans="1:8" ht="65.25" customHeight="1" x14ac:dyDescent="0.2">
      <c r="A154" s="1"/>
      <c r="B154" s="1"/>
      <c r="C154" s="1"/>
      <c r="D154" s="1"/>
      <c r="E154" s="1"/>
      <c r="F154" s="1"/>
    </row>
    <row r="155" spans="1:8" ht="15" customHeight="1" x14ac:dyDescent="0.2">
      <c r="A155" s="1"/>
      <c r="B155" s="1"/>
      <c r="C155" s="1"/>
      <c r="D155" s="1"/>
      <c r="E155" s="1"/>
      <c r="F155" s="1"/>
    </row>
    <row r="156" spans="1:8" ht="15" customHeight="1" x14ac:dyDescent="0.25">
      <c r="A156" s="224" t="s">
        <v>32</v>
      </c>
    </row>
    <row r="157" spans="1:8" ht="14.25" customHeight="1" x14ac:dyDescent="0.2">
      <c r="A157" s="88" t="s">
        <v>0</v>
      </c>
      <c r="B157" s="130"/>
      <c r="C157" s="228" t="s">
        <v>157</v>
      </c>
      <c r="D157" s="130"/>
      <c r="E157" s="130"/>
      <c r="F157" s="130"/>
      <c r="G157" s="33"/>
      <c r="H157" s="231"/>
    </row>
    <row r="158" spans="1:8" ht="31.5" customHeight="1" x14ac:dyDescent="0.2">
      <c r="A158" s="50" t="s">
        <v>11</v>
      </c>
      <c r="B158" s="7" t="s">
        <v>18</v>
      </c>
      <c r="C158" s="7" t="s">
        <v>56</v>
      </c>
      <c r="D158" s="7" t="s">
        <v>16</v>
      </c>
      <c r="E158" s="84" t="s">
        <v>17</v>
      </c>
      <c r="F158" s="84" t="s">
        <v>29</v>
      </c>
      <c r="G158" s="232" t="s">
        <v>88</v>
      </c>
      <c r="H158" s="233"/>
    </row>
    <row r="159" spans="1:8" ht="18" customHeight="1" x14ac:dyDescent="0.2">
      <c r="A159" s="116" t="s">
        <v>63</v>
      </c>
      <c r="B159" s="113">
        <f>60*1.14</f>
        <v>68.399999999999991</v>
      </c>
      <c r="C159" s="114">
        <v>32.200000000000003</v>
      </c>
      <c r="D159" s="115">
        <v>20.83</v>
      </c>
      <c r="E159" s="124">
        <f t="shared" ref="E159:E164" si="7">B159*C159*D159</f>
        <v>45877.6584</v>
      </c>
      <c r="F159" s="124">
        <f>E159*12</f>
        <v>550531.90079999994</v>
      </c>
      <c r="G159" s="234">
        <f>F159</f>
        <v>550531.90079999994</v>
      </c>
      <c r="H159" s="235">
        <f>G159/$G$171</f>
        <v>0.2105479203231608</v>
      </c>
    </row>
    <row r="160" spans="1:8" x14ac:dyDescent="0.2">
      <c r="A160" s="104" t="s">
        <v>81</v>
      </c>
      <c r="B160" s="105">
        <f>160*3.8</f>
        <v>608</v>
      </c>
      <c r="C160" s="106">
        <v>8.4</v>
      </c>
      <c r="D160" s="107">
        <v>30.75</v>
      </c>
      <c r="E160" s="124">
        <f t="shared" si="7"/>
        <v>157046.39999999999</v>
      </c>
      <c r="F160" s="124">
        <f>E160*4</f>
        <v>628185.59999999998</v>
      </c>
      <c r="G160" s="236"/>
      <c r="H160" s="237"/>
    </row>
    <row r="161" spans="1:8" x14ac:dyDescent="0.2">
      <c r="A161" s="104" t="s">
        <v>82</v>
      </c>
      <c r="B161" s="105">
        <f>55*1.79</f>
        <v>98.45</v>
      </c>
      <c r="C161" s="106">
        <v>10.4</v>
      </c>
      <c r="D161" s="107">
        <v>20.25</v>
      </c>
      <c r="E161" s="124">
        <f t="shared" si="7"/>
        <v>20733.570000000003</v>
      </c>
      <c r="F161" s="124">
        <f>E161*8</f>
        <v>165868.56000000003</v>
      </c>
      <c r="G161" s="236"/>
      <c r="H161" s="237"/>
    </row>
    <row r="162" spans="1:8" x14ac:dyDescent="0.2">
      <c r="A162" s="108" t="s">
        <v>83</v>
      </c>
      <c r="B162" s="105">
        <v>600</v>
      </c>
      <c r="C162" s="106">
        <v>2.1</v>
      </c>
      <c r="D162" s="107">
        <v>16.600000000000001</v>
      </c>
      <c r="E162" s="238">
        <f t="shared" si="7"/>
        <v>20916</v>
      </c>
      <c r="F162" s="124">
        <f>E162*5</f>
        <v>104580</v>
      </c>
      <c r="G162" s="239">
        <f>SUM(F160:F162)</f>
        <v>898634.16</v>
      </c>
      <c r="H162" s="240">
        <f>G162/$G$171</f>
        <v>0.34367772920044848</v>
      </c>
    </row>
    <row r="163" spans="1:8" x14ac:dyDescent="0.2">
      <c r="A163" s="131" t="s">
        <v>84</v>
      </c>
      <c r="B163" s="132">
        <f>85*1.8</f>
        <v>153</v>
      </c>
      <c r="C163" s="133">
        <v>8.65</v>
      </c>
      <c r="D163" s="134">
        <f>123/4</f>
        <v>30.75</v>
      </c>
      <c r="E163" s="124">
        <f t="shared" si="7"/>
        <v>40696.087500000001</v>
      </c>
      <c r="F163" s="124">
        <f>E163*4</f>
        <v>162784.35</v>
      </c>
      <c r="G163" s="241"/>
      <c r="H163" s="242"/>
    </row>
    <row r="164" spans="1:8" x14ac:dyDescent="0.2">
      <c r="A164" s="131" t="s">
        <v>85</v>
      </c>
      <c r="B164" s="132">
        <f>55*1.35</f>
        <v>74.25</v>
      </c>
      <c r="C164" s="133">
        <v>9.35</v>
      </c>
      <c r="D164" s="134">
        <f>117/8</f>
        <v>14.625</v>
      </c>
      <c r="E164" s="124">
        <f t="shared" si="7"/>
        <v>10153.223437499999</v>
      </c>
      <c r="F164" s="124">
        <f>E164*8</f>
        <v>81225.787499999991</v>
      </c>
      <c r="G164" s="243">
        <f>SUM(F163:F164)</f>
        <v>244010.13750000001</v>
      </c>
      <c r="H164" s="244">
        <f>G164/$G$171</f>
        <v>9.3320345131203561E-2</v>
      </c>
    </row>
    <row r="165" spans="1:8" x14ac:dyDescent="0.2">
      <c r="A165" s="109" t="s">
        <v>86</v>
      </c>
      <c r="B165" s="245">
        <v>200</v>
      </c>
      <c r="C165" s="246">
        <v>15.5</v>
      </c>
      <c r="D165" s="247">
        <v>14</v>
      </c>
      <c r="E165" s="124">
        <f>B165*C165*D165</f>
        <v>43400</v>
      </c>
      <c r="F165" s="124">
        <f>E165*12</f>
        <v>520800</v>
      </c>
      <c r="G165" s="241"/>
      <c r="H165" s="248"/>
    </row>
    <row r="166" spans="1:8" x14ac:dyDescent="0.2">
      <c r="A166" s="109" t="s">
        <v>87</v>
      </c>
      <c r="B166" s="245">
        <v>200</v>
      </c>
      <c r="C166" s="246">
        <v>16.2</v>
      </c>
      <c r="D166" s="247">
        <v>7</v>
      </c>
      <c r="E166" s="124">
        <f>B166*C166*D166</f>
        <v>22680</v>
      </c>
      <c r="F166" s="124">
        <f>E166*12</f>
        <v>272160</v>
      </c>
      <c r="G166" s="241"/>
      <c r="H166" s="248"/>
    </row>
    <row r="167" spans="1:8" ht="16.5" customHeight="1" x14ac:dyDescent="0.2">
      <c r="A167" s="109" t="s">
        <v>132</v>
      </c>
      <c r="B167" s="110">
        <v>1</v>
      </c>
      <c r="C167" s="111">
        <v>8500</v>
      </c>
      <c r="D167" s="112">
        <v>1</v>
      </c>
      <c r="E167" s="124">
        <f>B167*C167*D167</f>
        <v>8500</v>
      </c>
      <c r="F167" s="124">
        <f>E167*12</f>
        <v>102000</v>
      </c>
      <c r="G167" s="249">
        <f>SUM(F165:F167)</f>
        <v>894960</v>
      </c>
      <c r="H167" s="250">
        <f>G167/$G$171</f>
        <v>0.34227256676424739</v>
      </c>
    </row>
    <row r="168" spans="1:8" x14ac:dyDescent="0.2">
      <c r="A168" s="135" t="s">
        <v>156</v>
      </c>
      <c r="B168" s="136">
        <v>5</v>
      </c>
      <c r="C168" s="137">
        <v>15</v>
      </c>
      <c r="D168" s="138">
        <v>29.58</v>
      </c>
      <c r="E168" s="124">
        <f>B168*C168*D168</f>
        <v>2218.5</v>
      </c>
      <c r="F168" s="124">
        <f>E168*12</f>
        <v>26622</v>
      </c>
      <c r="G168" s="251">
        <f>F168</f>
        <v>26622</v>
      </c>
      <c r="H168" s="252">
        <f>G168/$G$171</f>
        <v>1.01814385809397E-2</v>
      </c>
    </row>
    <row r="169" spans="1:8" ht="15.75" customHeight="1" x14ac:dyDescent="0.2">
      <c r="A169" s="44"/>
      <c r="B169" s="8"/>
      <c r="C169" s="9"/>
      <c r="D169" s="9"/>
      <c r="E169" s="128"/>
      <c r="F169" s="128"/>
      <c r="G169" s="253"/>
      <c r="H169" s="254"/>
    </row>
    <row r="170" spans="1:8" ht="15" customHeight="1" thickBot="1" x14ac:dyDescent="0.25">
      <c r="A170" s="58"/>
      <c r="B170" s="10"/>
      <c r="C170" s="11"/>
      <c r="D170" s="11"/>
      <c r="E170" s="129"/>
      <c r="F170" s="129"/>
      <c r="G170" s="255"/>
      <c r="H170" s="256"/>
    </row>
    <row r="171" spans="1:8" ht="15" customHeight="1" thickBot="1" x14ac:dyDescent="0.25">
      <c r="A171" s="59" t="s">
        <v>19</v>
      </c>
      <c r="B171" s="60"/>
      <c r="C171" s="60"/>
      <c r="D171" s="60"/>
      <c r="E171" s="122">
        <f>F171/12</f>
        <v>217896.51652500001</v>
      </c>
      <c r="F171" s="122">
        <f>SUM(F159:F170)</f>
        <v>2614758.1983000003</v>
      </c>
      <c r="G171" s="257">
        <f>SUM(G159:G170)</f>
        <v>2614758.1983000003</v>
      </c>
      <c r="H171" s="258">
        <f>G171/$G$171</f>
        <v>1</v>
      </c>
    </row>
    <row r="172" spans="1:8" ht="15" thickTop="1" x14ac:dyDescent="0.2">
      <c r="A172" s="49"/>
      <c r="B172" s="49"/>
      <c r="C172" s="61"/>
      <c r="D172" s="62"/>
      <c r="E172" s="62"/>
    </row>
    <row r="173" spans="1:8" x14ac:dyDescent="0.2">
      <c r="A173" s="87" t="s">
        <v>1</v>
      </c>
      <c r="B173" s="130"/>
      <c r="C173" s="228" t="s">
        <v>157</v>
      </c>
      <c r="D173" s="130"/>
      <c r="E173" s="130"/>
      <c r="F173" s="130"/>
      <c r="G173" s="33"/>
      <c r="H173" s="231"/>
    </row>
    <row r="174" spans="1:8" ht="30" customHeight="1" x14ac:dyDescent="0.2">
      <c r="A174" s="50" t="s">
        <v>11</v>
      </c>
      <c r="B174" s="7" t="s">
        <v>18</v>
      </c>
      <c r="C174" s="7" t="s">
        <v>56</v>
      </c>
      <c r="D174" s="7" t="s">
        <v>16</v>
      </c>
      <c r="E174" s="83" t="s">
        <v>17</v>
      </c>
      <c r="F174" s="83" t="s">
        <v>29</v>
      </c>
      <c r="G174" s="232" t="s">
        <v>88</v>
      </c>
      <c r="H174" s="233"/>
    </row>
    <row r="175" spans="1:8" x14ac:dyDescent="0.2">
      <c r="A175" s="116" t="s">
        <v>63</v>
      </c>
      <c r="B175" s="113">
        <f>60*1</f>
        <v>60</v>
      </c>
      <c r="C175" s="114">
        <v>30.2</v>
      </c>
      <c r="D175" s="115">
        <v>20.83</v>
      </c>
      <c r="E175" s="120">
        <f t="shared" ref="E175:E180" si="8">B175*C175*D175</f>
        <v>37743.96</v>
      </c>
      <c r="F175" s="120">
        <f>E175*12</f>
        <v>452927.52</v>
      </c>
      <c r="G175" s="259">
        <f>F175</f>
        <v>452927.52</v>
      </c>
      <c r="H175" s="235">
        <f>G175/G187</f>
        <v>0.20300738761926182</v>
      </c>
    </row>
    <row r="176" spans="1:8" x14ac:dyDescent="0.2">
      <c r="A176" s="104" t="s">
        <v>81</v>
      </c>
      <c r="B176" s="105">
        <f>160*3.55</f>
        <v>568</v>
      </c>
      <c r="C176" s="106">
        <v>8.15</v>
      </c>
      <c r="D176" s="107">
        <f>30.75</f>
        <v>30.75</v>
      </c>
      <c r="E176" s="120">
        <f t="shared" si="8"/>
        <v>142347.9</v>
      </c>
      <c r="F176" s="120">
        <f>E176*4</f>
        <v>569391.6</v>
      </c>
      <c r="G176" s="260"/>
      <c r="H176" s="242"/>
    </row>
    <row r="177" spans="1:8" x14ac:dyDescent="0.2">
      <c r="A177" s="104" t="s">
        <v>82</v>
      </c>
      <c r="B177" s="105">
        <f>55*1.68</f>
        <v>92.399999999999991</v>
      </c>
      <c r="C177" s="106">
        <f>10.25</f>
        <v>10.25</v>
      </c>
      <c r="D177" s="107">
        <f>20.25</f>
        <v>20.25</v>
      </c>
      <c r="E177" s="120">
        <f t="shared" si="8"/>
        <v>19178.774999999998</v>
      </c>
      <c r="F177" s="120">
        <f>E177*8</f>
        <v>153430.19999999998</v>
      </c>
      <c r="G177" s="260"/>
      <c r="H177" s="242"/>
    </row>
    <row r="178" spans="1:8" x14ac:dyDescent="0.2">
      <c r="A178" s="108" t="s">
        <v>83</v>
      </c>
      <c r="B178" s="105">
        <v>560</v>
      </c>
      <c r="C178" s="106">
        <v>2</v>
      </c>
      <c r="D178" s="107">
        <v>15</v>
      </c>
      <c r="E178" s="120">
        <f t="shared" si="8"/>
        <v>16800</v>
      </c>
      <c r="F178" s="120">
        <f>E178*5</f>
        <v>84000</v>
      </c>
      <c r="G178" s="261">
        <f>SUM(F176:F178)</f>
        <v>806821.79999999993</v>
      </c>
      <c r="H178" s="240">
        <f>G178/$G$187</f>
        <v>0.36162692408770064</v>
      </c>
    </row>
    <row r="179" spans="1:8" x14ac:dyDescent="0.2">
      <c r="A179" s="131" t="s">
        <v>84</v>
      </c>
      <c r="B179" s="262">
        <f>85*1.65</f>
        <v>140.25</v>
      </c>
      <c r="C179" s="263">
        <v>8.5</v>
      </c>
      <c r="D179" s="264">
        <f>123/4</f>
        <v>30.75</v>
      </c>
      <c r="E179" s="265">
        <f t="shared" si="8"/>
        <v>36657.84375</v>
      </c>
      <c r="F179" s="265">
        <f>E179*4</f>
        <v>146631.375</v>
      </c>
      <c r="G179" s="266"/>
      <c r="H179" s="244"/>
    </row>
    <row r="180" spans="1:8" x14ac:dyDescent="0.2">
      <c r="A180" s="131" t="s">
        <v>85</v>
      </c>
      <c r="B180" s="262">
        <f>55*1.2</f>
        <v>66</v>
      </c>
      <c r="C180" s="263">
        <v>9.15</v>
      </c>
      <c r="D180" s="264">
        <f>117/8</f>
        <v>14.625</v>
      </c>
      <c r="E180" s="265">
        <f t="shared" si="8"/>
        <v>8832.0375000000004</v>
      </c>
      <c r="F180" s="265">
        <f>E180*8</f>
        <v>70656.3</v>
      </c>
      <c r="G180" s="266">
        <f>SUM(F179:F180)</f>
        <v>217287.67499999999</v>
      </c>
      <c r="H180" s="244">
        <f>G180/$G$187</f>
        <v>9.7390865681142941E-2</v>
      </c>
    </row>
    <row r="181" spans="1:8" x14ac:dyDescent="0.2">
      <c r="A181" s="109" t="s">
        <v>86</v>
      </c>
      <c r="B181" s="245">
        <v>200</v>
      </c>
      <c r="C181" s="246">
        <v>13.9</v>
      </c>
      <c r="D181" s="247">
        <v>13</v>
      </c>
      <c r="E181" s="265">
        <f>B181*C181*D181</f>
        <v>36140</v>
      </c>
      <c r="F181" s="265">
        <f>E181*12</f>
        <v>433680</v>
      </c>
      <c r="G181" s="267"/>
      <c r="H181" s="242"/>
    </row>
    <row r="182" spans="1:8" x14ac:dyDescent="0.2">
      <c r="A182" s="109" t="s">
        <v>87</v>
      </c>
      <c r="B182" s="245">
        <v>200</v>
      </c>
      <c r="C182" s="246">
        <v>15.5</v>
      </c>
      <c r="D182" s="247">
        <v>6</v>
      </c>
      <c r="E182" s="265">
        <f>B182*C182*D182</f>
        <v>18600</v>
      </c>
      <c r="F182" s="265">
        <f>E182*12</f>
        <v>223200</v>
      </c>
      <c r="G182" s="267"/>
      <c r="H182" s="242"/>
    </row>
    <row r="183" spans="1:8" ht="16.5" customHeight="1" x14ac:dyDescent="0.2">
      <c r="A183" s="109" t="s">
        <v>132</v>
      </c>
      <c r="B183" s="110">
        <v>1</v>
      </c>
      <c r="C183" s="111">
        <v>6700</v>
      </c>
      <c r="D183" s="112">
        <v>1</v>
      </c>
      <c r="E183" s="120">
        <f>B183*C183*D183</f>
        <v>6700</v>
      </c>
      <c r="F183" s="120">
        <f>E183*12</f>
        <v>80400</v>
      </c>
      <c r="G183" s="268">
        <f>SUM(F181:F183)</f>
        <v>737280</v>
      </c>
      <c r="H183" s="250">
        <f>G183/$G$187</f>
        <v>0.33045747969549155</v>
      </c>
    </row>
    <row r="184" spans="1:8" x14ac:dyDescent="0.2">
      <c r="A184" s="135" t="s">
        <v>156</v>
      </c>
      <c r="B184" s="136">
        <v>3.5</v>
      </c>
      <c r="C184" s="137">
        <v>13.5</v>
      </c>
      <c r="D184" s="138">
        <v>29.58</v>
      </c>
      <c r="E184" s="120">
        <f>B184*C184*D184</f>
        <v>1397.655</v>
      </c>
      <c r="F184" s="120">
        <f>E184*12</f>
        <v>16771.86</v>
      </c>
      <c r="G184" s="269">
        <f>F184</f>
        <v>16771.86</v>
      </c>
      <c r="H184" s="252">
        <f>G184/$G$187</f>
        <v>7.5173429164030314E-3</v>
      </c>
    </row>
    <row r="185" spans="1:8" x14ac:dyDescent="0.2">
      <c r="A185" s="44"/>
      <c r="B185" s="8"/>
      <c r="C185" s="9"/>
      <c r="D185" s="9"/>
      <c r="E185" s="139"/>
      <c r="F185" s="139"/>
      <c r="G185" s="270"/>
      <c r="H185" s="242"/>
    </row>
    <row r="186" spans="1:8" ht="15" thickBot="1" x14ac:dyDescent="0.25">
      <c r="A186" s="58"/>
      <c r="B186" s="10"/>
      <c r="C186" s="11"/>
      <c r="D186" s="11"/>
      <c r="E186" s="140"/>
      <c r="F186" s="140"/>
      <c r="G186" s="271"/>
      <c r="H186" s="272"/>
    </row>
    <row r="187" spans="1:8" ht="15" thickBot="1" x14ac:dyDescent="0.25">
      <c r="A187" s="59" t="s">
        <v>19</v>
      </c>
      <c r="B187" s="60"/>
      <c r="C187" s="60"/>
      <c r="D187" s="63"/>
      <c r="E187" s="121">
        <f>F187/12</f>
        <v>185924.07125000001</v>
      </c>
      <c r="F187" s="121">
        <f>SUM(F175:F186)</f>
        <v>2231088.855</v>
      </c>
      <c r="G187" s="273">
        <f>SUM(G175:G186)</f>
        <v>2231088.855</v>
      </c>
      <c r="H187" s="274">
        <f>G187/$G$187</f>
        <v>1</v>
      </c>
    </row>
    <row r="188" spans="1:8" ht="15" thickTop="1" x14ac:dyDescent="0.2">
      <c r="A188" s="49"/>
      <c r="B188" s="49"/>
      <c r="C188" s="62"/>
      <c r="D188" s="62"/>
      <c r="E188" s="62"/>
    </row>
    <row r="189" spans="1:8" x14ac:dyDescent="0.2">
      <c r="A189" s="89" t="s">
        <v>38</v>
      </c>
      <c r="B189" s="89"/>
      <c r="C189" s="89"/>
      <c r="D189" s="89"/>
      <c r="E189" s="89"/>
      <c r="F189" s="89"/>
    </row>
    <row r="190" spans="1:8" ht="27" customHeight="1" x14ac:dyDescent="0.2">
      <c r="A190" s="212" t="s">
        <v>78</v>
      </c>
      <c r="B190" s="213"/>
      <c r="C190" s="213"/>
      <c r="D190" s="213"/>
      <c r="E190" s="213"/>
      <c r="F190" s="214"/>
    </row>
    <row r="191" spans="1:8" ht="16.5" customHeight="1" x14ac:dyDescent="0.2">
      <c r="A191" s="185" t="s">
        <v>79</v>
      </c>
      <c r="B191" s="186"/>
      <c r="C191" s="186"/>
      <c r="D191" s="186"/>
      <c r="E191" s="186"/>
      <c r="F191" s="187"/>
      <c r="G191" s="275"/>
    </row>
    <row r="192" spans="1:8" ht="15" customHeight="1" x14ac:dyDescent="0.2">
      <c r="A192" s="185" t="s">
        <v>160</v>
      </c>
      <c r="B192" s="186"/>
      <c r="C192" s="186"/>
      <c r="D192" s="186"/>
      <c r="E192" s="186"/>
      <c r="F192" s="187"/>
    </row>
    <row r="193" spans="1:6" ht="13.5" customHeight="1" x14ac:dyDescent="0.2">
      <c r="A193" s="185"/>
      <c r="B193" s="186"/>
      <c r="C193" s="186"/>
      <c r="D193" s="186"/>
      <c r="E193" s="186"/>
      <c r="F193" s="187"/>
    </row>
    <row r="194" spans="1:6" ht="29.25" customHeight="1" x14ac:dyDescent="0.2">
      <c r="A194" s="185" t="s">
        <v>161</v>
      </c>
      <c r="B194" s="186"/>
      <c r="C194" s="186"/>
      <c r="D194" s="186"/>
      <c r="E194" s="186"/>
      <c r="F194" s="187"/>
    </row>
    <row r="195" spans="1:6" ht="15" customHeight="1" x14ac:dyDescent="0.2">
      <c r="A195" s="185" t="s">
        <v>133</v>
      </c>
      <c r="B195" s="186"/>
      <c r="C195" s="186"/>
      <c r="D195" s="186"/>
      <c r="E195" s="186"/>
      <c r="F195" s="187"/>
    </row>
    <row r="196" spans="1:6" ht="15" customHeight="1" x14ac:dyDescent="0.2">
      <c r="A196" s="185"/>
      <c r="B196" s="186"/>
      <c r="C196" s="186"/>
      <c r="D196" s="186"/>
      <c r="E196" s="186"/>
      <c r="F196" s="187"/>
    </row>
    <row r="197" spans="1:6" ht="15" customHeight="1" x14ac:dyDescent="0.2">
      <c r="A197" s="188" t="s">
        <v>134</v>
      </c>
      <c r="B197" s="186"/>
      <c r="C197" s="186"/>
      <c r="D197" s="186"/>
      <c r="E197" s="186"/>
      <c r="F197" s="187"/>
    </row>
    <row r="198" spans="1:6" ht="15" customHeight="1" x14ac:dyDescent="0.2">
      <c r="A198" s="185"/>
      <c r="B198" s="186"/>
      <c r="C198" s="186"/>
      <c r="D198" s="186"/>
      <c r="E198" s="186"/>
      <c r="F198" s="187"/>
    </row>
    <row r="199" spans="1:6" ht="16.5" customHeight="1" x14ac:dyDescent="0.2">
      <c r="A199" s="185" t="s">
        <v>80</v>
      </c>
      <c r="B199" s="186"/>
      <c r="C199" s="186"/>
      <c r="D199" s="186"/>
      <c r="E199" s="186"/>
      <c r="F199" s="187"/>
    </row>
    <row r="200" spans="1:6" ht="63" customHeight="1" x14ac:dyDescent="0.2">
      <c r="A200" s="188" t="s">
        <v>162</v>
      </c>
      <c r="B200" s="186"/>
      <c r="C200" s="186"/>
      <c r="D200" s="186"/>
      <c r="E200" s="186"/>
      <c r="F200" s="187"/>
    </row>
    <row r="201" spans="1:6" ht="39" customHeight="1" x14ac:dyDescent="0.2">
      <c r="A201" s="215" t="s">
        <v>158</v>
      </c>
      <c r="B201" s="216"/>
      <c r="C201" s="216"/>
      <c r="D201" s="216"/>
      <c r="E201" s="216"/>
      <c r="F201" s="217"/>
    </row>
    <row r="202" spans="1:6" ht="15" customHeight="1" x14ac:dyDescent="0.2">
      <c r="A202" s="1"/>
      <c r="B202" s="1"/>
      <c r="C202" s="1"/>
      <c r="D202" s="1"/>
      <c r="E202" s="1"/>
      <c r="F202" s="1"/>
    </row>
    <row r="203" spans="1:6" ht="15" customHeight="1" x14ac:dyDescent="0.25">
      <c r="A203" s="224" t="s">
        <v>54</v>
      </c>
    </row>
    <row r="204" spans="1:6" ht="15" x14ac:dyDescent="0.25">
      <c r="A204" s="33"/>
      <c r="B204" s="82"/>
      <c r="C204" s="191" t="s">
        <v>2</v>
      </c>
      <c r="D204" s="192"/>
      <c r="E204" s="85" t="s">
        <v>3</v>
      </c>
      <c r="F204" s="86"/>
    </row>
    <row r="205" spans="1:6" ht="15" x14ac:dyDescent="0.25">
      <c r="A205" s="33"/>
      <c r="B205" s="82"/>
      <c r="C205" s="84" t="s">
        <v>31</v>
      </c>
      <c r="D205" s="34" t="s">
        <v>28</v>
      </c>
      <c r="E205" s="35" t="s">
        <v>31</v>
      </c>
      <c r="F205" s="83" t="s">
        <v>28</v>
      </c>
    </row>
    <row r="206" spans="1:6" x14ac:dyDescent="0.2">
      <c r="A206" s="64" t="s">
        <v>32</v>
      </c>
      <c r="B206" s="65"/>
      <c r="C206" s="36">
        <f>E171</f>
        <v>217896.51652500001</v>
      </c>
      <c r="D206" s="36">
        <f>F171</f>
        <v>2614758.1983000003</v>
      </c>
      <c r="E206" s="37">
        <f>E187</f>
        <v>185924.07125000001</v>
      </c>
      <c r="F206" s="66">
        <f>F187</f>
        <v>2231088.855</v>
      </c>
    </row>
    <row r="207" spans="1:6" x14ac:dyDescent="0.2">
      <c r="A207" s="67" t="s">
        <v>27</v>
      </c>
      <c r="B207" s="65"/>
      <c r="C207" s="36">
        <f>B78</f>
        <v>0</v>
      </c>
      <c r="D207" s="36">
        <f>C207*12</f>
        <v>0</v>
      </c>
      <c r="E207" s="37">
        <f>D78</f>
        <v>0</v>
      </c>
      <c r="F207" s="66">
        <f>E207*12</f>
        <v>0</v>
      </c>
    </row>
    <row r="208" spans="1:6" x14ac:dyDescent="0.2">
      <c r="A208" s="68" t="s">
        <v>30</v>
      </c>
      <c r="B208" s="69"/>
      <c r="C208" s="159">
        <f>C206-C207</f>
        <v>217896.51652500001</v>
      </c>
      <c r="D208" s="159">
        <f>D206-D207</f>
        <v>2614758.1983000003</v>
      </c>
      <c r="E208" s="160">
        <f>E206-E207</f>
        <v>185924.07125000001</v>
      </c>
      <c r="F208" s="161">
        <f>F206-F207</f>
        <v>2231088.855</v>
      </c>
    </row>
    <row r="209" spans="1:6" ht="26.25" customHeight="1" thickBot="1" x14ac:dyDescent="0.25">
      <c r="A209" s="70" t="s">
        <v>26</v>
      </c>
      <c r="B209" s="71"/>
      <c r="C209" s="157">
        <f>B53</f>
        <v>0</v>
      </c>
      <c r="D209" s="38">
        <f>C53</f>
        <v>0</v>
      </c>
      <c r="E209" s="39">
        <f>B53</f>
        <v>0</v>
      </c>
      <c r="F209" s="158">
        <f>C53</f>
        <v>0</v>
      </c>
    </row>
    <row r="210" spans="1:6" ht="22.5" customHeight="1" thickBot="1" x14ac:dyDescent="0.25">
      <c r="A210" s="72" t="s">
        <v>39</v>
      </c>
      <c r="B210" s="73"/>
      <c r="C210" s="74">
        <f>C208-C209</f>
        <v>217896.51652500001</v>
      </c>
      <c r="D210" s="40">
        <f>D208-D209</f>
        <v>2614758.1983000003</v>
      </c>
      <c r="E210" s="41">
        <f>E208-E209</f>
        <v>185924.07125000001</v>
      </c>
      <c r="F210" s="75">
        <f>F208-F209</f>
        <v>2231088.855</v>
      </c>
    </row>
    <row r="211" spans="1:6" ht="30" customHeight="1" thickTop="1" x14ac:dyDescent="0.2"/>
    <row r="212" spans="1:6" ht="30" customHeight="1" x14ac:dyDescent="0.2">
      <c r="A212" s="12" t="s">
        <v>40</v>
      </c>
    </row>
    <row r="213" spans="1:6" ht="30" customHeight="1" x14ac:dyDescent="0.2">
      <c r="A213" s="80" t="s">
        <v>0</v>
      </c>
      <c r="B213" s="80" t="s">
        <v>41</v>
      </c>
      <c r="C213" s="80" t="s">
        <v>42</v>
      </c>
      <c r="D213" s="80" t="s">
        <v>43</v>
      </c>
      <c r="E213" s="80" t="s">
        <v>44</v>
      </c>
      <c r="F213" s="80" t="s">
        <v>45</v>
      </c>
    </row>
    <row r="214" spans="1:6" x14ac:dyDescent="0.2">
      <c r="A214" s="172" t="s">
        <v>32</v>
      </c>
      <c r="B214" s="141">
        <f>D206</f>
        <v>2614758.1983000003</v>
      </c>
      <c r="C214" s="15">
        <f>B214*1.02</f>
        <v>2667053.3622660004</v>
      </c>
      <c r="D214" s="15">
        <f>C214*1.012</f>
        <v>2699058.0026131924</v>
      </c>
      <c r="E214" s="15">
        <f>B214*1.002</f>
        <v>2619987.7146966001</v>
      </c>
      <c r="F214" s="15">
        <f>E214*1.03</f>
        <v>2698587.346137498</v>
      </c>
    </row>
    <row r="215" spans="1:6" x14ac:dyDescent="0.2">
      <c r="A215" s="173" t="s">
        <v>27</v>
      </c>
      <c r="B215" s="141">
        <f>D207</f>
        <v>0</v>
      </c>
      <c r="C215" s="15">
        <f>B215*1.02</f>
        <v>0</v>
      </c>
      <c r="D215" s="15">
        <f>C215*1.012</f>
        <v>0</v>
      </c>
      <c r="E215" s="15">
        <f>B215*1.012</f>
        <v>0</v>
      </c>
      <c r="F215" s="15">
        <f>E215*1.034</f>
        <v>0</v>
      </c>
    </row>
    <row r="216" spans="1:6" x14ac:dyDescent="0.2">
      <c r="A216" s="174" t="s">
        <v>30</v>
      </c>
      <c r="B216" s="162">
        <f>D208</f>
        <v>2614758.1983000003</v>
      </c>
      <c r="C216" s="163">
        <f>C214-C215</f>
        <v>2667053.3622660004</v>
      </c>
      <c r="D216" s="163">
        <f>D214-D215</f>
        <v>2699058.0026131924</v>
      </c>
      <c r="E216" s="163">
        <f>E214-E215</f>
        <v>2619987.7146966001</v>
      </c>
      <c r="F216" s="163">
        <f>F214-F215</f>
        <v>2698587.346137498</v>
      </c>
    </row>
    <row r="217" spans="1:6" ht="15" thickBot="1" x14ac:dyDescent="0.25">
      <c r="A217" s="175" t="s">
        <v>26</v>
      </c>
      <c r="B217" s="142">
        <f>D209</f>
        <v>0</v>
      </c>
      <c r="C217" s="22">
        <f>B217*1.009</f>
        <v>0</v>
      </c>
      <c r="D217" s="22">
        <f>C217*1.01</f>
        <v>0</v>
      </c>
      <c r="E217" s="22">
        <f>B217*1.0135</f>
        <v>0</v>
      </c>
      <c r="F217" s="22">
        <f>B217*1.03</f>
        <v>0</v>
      </c>
    </row>
    <row r="218" spans="1:6" ht="15" thickBot="1" x14ac:dyDescent="0.25">
      <c r="A218" s="176" t="s">
        <v>39</v>
      </c>
      <c r="B218" s="154">
        <f>D210</f>
        <v>2614758.1983000003</v>
      </c>
      <c r="C218" s="77">
        <f>C216-C217</f>
        <v>2667053.3622660004</v>
      </c>
      <c r="D218" s="77">
        <f>D216-D217</f>
        <v>2699058.0026131924</v>
      </c>
      <c r="E218" s="77">
        <f>E216-E217</f>
        <v>2619987.7146966001</v>
      </c>
      <c r="F218" s="77">
        <f>F216-F217</f>
        <v>2698587.346137498</v>
      </c>
    </row>
    <row r="219" spans="1:6" ht="15" thickTop="1" x14ac:dyDescent="0.2"/>
    <row r="220" spans="1:6" x14ac:dyDescent="0.2">
      <c r="A220" s="81" t="s">
        <v>1</v>
      </c>
      <c r="B220" s="81" t="s">
        <v>41</v>
      </c>
      <c r="C220" s="81" t="s">
        <v>42</v>
      </c>
      <c r="D220" s="81" t="s">
        <v>43</v>
      </c>
      <c r="E220" s="81" t="s">
        <v>44</v>
      </c>
      <c r="F220" s="81" t="s">
        <v>45</v>
      </c>
    </row>
    <row r="221" spans="1:6" x14ac:dyDescent="0.2">
      <c r="A221" s="172" t="s">
        <v>32</v>
      </c>
      <c r="B221" s="141">
        <f>F206</f>
        <v>2231088.855</v>
      </c>
      <c r="C221" s="15">
        <f>B221*1.005</f>
        <v>2242244.2992749996</v>
      </c>
      <c r="D221" s="15">
        <f>C221*1.02</f>
        <v>2287089.1852604998</v>
      </c>
      <c r="E221" s="15">
        <f>D221*1.025</f>
        <v>2344266.4148920123</v>
      </c>
      <c r="F221" s="15">
        <f>E221*1.04</f>
        <v>2438037.0714876927</v>
      </c>
    </row>
    <row r="222" spans="1:6" x14ac:dyDescent="0.2">
      <c r="A222" s="173" t="s">
        <v>27</v>
      </c>
      <c r="B222" s="141">
        <f>F207</f>
        <v>0</v>
      </c>
      <c r="C222" s="15">
        <f>B222*1.022</f>
        <v>0</v>
      </c>
      <c r="D222" s="15">
        <f>C222*1.025</f>
        <v>0</v>
      </c>
      <c r="E222" s="15">
        <f>D222*1.028</f>
        <v>0</v>
      </c>
      <c r="F222" s="15">
        <f>E222*1.045</f>
        <v>0</v>
      </c>
    </row>
    <row r="223" spans="1:6" x14ac:dyDescent="0.2">
      <c r="A223" s="174" t="s">
        <v>30</v>
      </c>
      <c r="B223" s="162">
        <f>F208</f>
        <v>2231088.855</v>
      </c>
      <c r="C223" s="163">
        <f>C221-C222</f>
        <v>2242244.2992749996</v>
      </c>
      <c r="D223" s="163">
        <f>D221-D222</f>
        <v>2287089.1852604998</v>
      </c>
      <c r="E223" s="163">
        <f>E221-E222</f>
        <v>2344266.4148920123</v>
      </c>
      <c r="F223" s="163">
        <f>F221-F222</f>
        <v>2438037.0714876927</v>
      </c>
    </row>
    <row r="224" spans="1:6" ht="15" thickBot="1" x14ac:dyDescent="0.25">
      <c r="A224" s="175" t="s">
        <v>26</v>
      </c>
      <c r="B224" s="142">
        <f>F209</f>
        <v>0</v>
      </c>
      <c r="C224" s="22">
        <f>B224*1.015</f>
        <v>0</v>
      </c>
      <c r="D224" s="22">
        <f>C224*1.015</f>
        <v>0</v>
      </c>
      <c r="E224" s="22">
        <f>D224*1.03</f>
        <v>0</v>
      </c>
      <c r="F224" s="22">
        <f>E224*1.023</f>
        <v>0</v>
      </c>
    </row>
    <row r="225" spans="1:7" ht="15" thickBot="1" x14ac:dyDescent="0.25">
      <c r="A225" s="176" t="s">
        <v>39</v>
      </c>
      <c r="B225" s="154">
        <f>F210</f>
        <v>2231088.855</v>
      </c>
      <c r="C225" s="77">
        <f>C223-C224</f>
        <v>2242244.2992749996</v>
      </c>
      <c r="D225" s="77">
        <f>D223-D224</f>
        <v>2287089.1852604998</v>
      </c>
      <c r="E225" s="77">
        <f>E223-E224</f>
        <v>2344266.4148920123</v>
      </c>
      <c r="F225" s="77">
        <f>F223-F224</f>
        <v>2438037.0714876927</v>
      </c>
    </row>
    <row r="226" spans="1:7" ht="15" thickTop="1" x14ac:dyDescent="0.2"/>
    <row r="227" spans="1:7" x14ac:dyDescent="0.2">
      <c r="A227" s="166" t="s">
        <v>38</v>
      </c>
      <c r="B227" s="166"/>
      <c r="C227" s="166"/>
      <c r="D227" s="166"/>
      <c r="E227" s="166"/>
      <c r="F227" s="166"/>
    </row>
    <row r="228" spans="1:7" x14ac:dyDescent="0.2">
      <c r="A228" s="212" t="s">
        <v>149</v>
      </c>
      <c r="B228" s="213"/>
      <c r="C228" s="213"/>
      <c r="D228" s="213"/>
      <c r="E228" s="213"/>
      <c r="F228" s="214"/>
    </row>
    <row r="229" spans="1:7" x14ac:dyDescent="0.2">
      <c r="A229" s="185"/>
      <c r="B229" s="186"/>
      <c r="C229" s="186"/>
      <c r="D229" s="186"/>
      <c r="E229" s="186"/>
      <c r="F229" s="187"/>
    </row>
    <row r="230" spans="1:7" x14ac:dyDescent="0.2">
      <c r="A230" s="185"/>
      <c r="B230" s="186"/>
      <c r="C230" s="186"/>
      <c r="D230" s="186"/>
      <c r="E230" s="186"/>
      <c r="F230" s="187"/>
    </row>
    <row r="231" spans="1:7" ht="49.5" customHeight="1" x14ac:dyDescent="0.2">
      <c r="A231" s="215"/>
      <c r="B231" s="216"/>
      <c r="C231" s="216"/>
      <c r="D231" s="216"/>
      <c r="E231" s="216"/>
      <c r="F231" s="217"/>
    </row>
    <row r="233" spans="1:7" ht="18.75" x14ac:dyDescent="0.25">
      <c r="A233" s="224" t="s">
        <v>55</v>
      </c>
    </row>
    <row r="234" spans="1:7" x14ac:dyDescent="0.2">
      <c r="A234" s="76" t="s">
        <v>2</v>
      </c>
      <c r="B234" s="156">
        <v>10.4</v>
      </c>
      <c r="C234" s="76" t="s">
        <v>5</v>
      </c>
    </row>
    <row r="235" spans="1:7" x14ac:dyDescent="0.2">
      <c r="A235" s="78" t="s">
        <v>3</v>
      </c>
      <c r="B235" s="155">
        <v>15.6</v>
      </c>
      <c r="C235" s="78" t="s">
        <v>5</v>
      </c>
    </row>
    <row r="237" spans="1:7" x14ac:dyDescent="0.2">
      <c r="A237" s="166" t="s">
        <v>37</v>
      </c>
      <c r="B237" s="166"/>
      <c r="C237" s="166"/>
      <c r="D237" s="166"/>
      <c r="E237" s="166"/>
      <c r="F237" s="166"/>
    </row>
    <row r="238" spans="1:7" x14ac:dyDescent="0.2">
      <c r="A238" s="212" t="s">
        <v>140</v>
      </c>
      <c r="B238" s="213"/>
      <c r="C238" s="213"/>
      <c r="D238" s="213"/>
      <c r="E238" s="213"/>
      <c r="F238" s="213"/>
      <c r="G238" s="275"/>
    </row>
    <row r="239" spans="1:7" ht="26.25" customHeight="1" x14ac:dyDescent="0.2">
      <c r="A239" s="185"/>
      <c r="B239" s="186"/>
      <c r="C239" s="186"/>
      <c r="D239" s="186"/>
      <c r="E239" s="186"/>
      <c r="F239" s="186"/>
      <c r="G239" s="275"/>
    </row>
    <row r="240" spans="1:7" ht="30" customHeight="1" x14ac:dyDescent="0.2">
      <c r="A240" s="215"/>
      <c r="B240" s="216"/>
      <c r="C240" s="216"/>
      <c r="D240" s="216"/>
      <c r="E240" s="216"/>
      <c r="F240" s="216"/>
      <c r="G240" s="275"/>
    </row>
    <row r="241" spans="1:2" ht="30" customHeight="1" x14ac:dyDescent="0.2"/>
    <row r="242" spans="1:2" ht="30" customHeight="1" x14ac:dyDescent="0.2">
      <c r="A242" s="79" t="s">
        <v>47</v>
      </c>
      <c r="B242" s="229"/>
    </row>
    <row r="243" spans="1:2" ht="30" customHeight="1" x14ac:dyDescent="0.2"/>
    <row r="249" spans="1:2" ht="26.25" customHeight="1" x14ac:dyDescent="0.2"/>
    <row r="250" spans="1:2" ht="15" customHeight="1" x14ac:dyDescent="0.2"/>
    <row r="251" spans="1:2" ht="15" customHeight="1" x14ac:dyDescent="0.2"/>
    <row r="252" spans="1:2" ht="15" customHeight="1" x14ac:dyDescent="0.2"/>
  </sheetData>
  <mergeCells count="56">
    <mergeCell ref="A5:B5"/>
    <mergeCell ref="G174:H174"/>
    <mergeCell ref="G158:H158"/>
    <mergeCell ref="A238:F240"/>
    <mergeCell ref="A82:E85"/>
    <mergeCell ref="A228:F231"/>
    <mergeCell ref="A145:B145"/>
    <mergeCell ref="A146:B146"/>
    <mergeCell ref="A148:B148"/>
    <mergeCell ref="A149:B149"/>
    <mergeCell ref="A152:F153"/>
    <mergeCell ref="E151:F151"/>
    <mergeCell ref="F89:F90"/>
    <mergeCell ref="C204:D204"/>
    <mergeCell ref="A201:F201"/>
    <mergeCell ref="A190:F190"/>
    <mergeCell ref="A191:F191"/>
    <mergeCell ref="A23:B23"/>
    <mergeCell ref="A24:B24"/>
    <mergeCell ref="A89:A90"/>
    <mergeCell ref="B89:B90"/>
    <mergeCell ref="A25:B25"/>
    <mergeCell ref="A26:D26"/>
    <mergeCell ref="A29:E32"/>
    <mergeCell ref="A57:F58"/>
    <mergeCell ref="A59:F60"/>
    <mergeCell ref="A1:E1"/>
    <mergeCell ref="B64:C64"/>
    <mergeCell ref="D64:E64"/>
    <mergeCell ref="E89:E90"/>
    <mergeCell ref="A4:B4"/>
    <mergeCell ref="A6:B6"/>
    <mergeCell ref="C89:C90"/>
    <mergeCell ref="A21:B21"/>
    <mergeCell ref="A22:B22"/>
    <mergeCell ref="D89:D90"/>
    <mergeCell ref="A7:B7"/>
    <mergeCell ref="A8:B8"/>
    <mergeCell ref="A9:B9"/>
    <mergeCell ref="A10:B10"/>
    <mergeCell ref="A18:B18"/>
    <mergeCell ref="A20:B20"/>
    <mergeCell ref="A11:B11"/>
    <mergeCell ref="A12:B12"/>
    <mergeCell ref="A13:B13"/>
    <mergeCell ref="A16:B16"/>
    <mergeCell ref="A17:B17"/>
    <mergeCell ref="A14:B14"/>
    <mergeCell ref="A15:B15"/>
    <mergeCell ref="A19:B19"/>
    <mergeCell ref="A192:F193"/>
    <mergeCell ref="A194:F194"/>
    <mergeCell ref="A195:F196"/>
    <mergeCell ref="A197:F198"/>
    <mergeCell ref="A200:F200"/>
    <mergeCell ref="A199:F199"/>
  </mergeCells>
  <phoneticPr fontId="2" type="noConversion"/>
  <pageMargins left="0.25" right="0.25" top="0.75" bottom="0.75" header="0.3" footer="0.3"/>
  <pageSetup paperSize="9" scale="58" fitToHeight="0" orientation="portrait" r:id="rId1"/>
  <headerFooter>
    <oddFooter>&amp;C&amp;"Trebuchet MS,Standard"&amp;10Seite &amp;P</oddFooter>
  </headerFooter>
  <rowBreaks count="5" manualBreakCount="5">
    <brk id="33" max="7" man="1"/>
    <brk id="62" max="7" man="1"/>
    <brk id="86" max="7" man="1"/>
    <brk id="143" max="7" man="1"/>
    <brk id="20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sheetData/>
  <phoneticPr fontId="2"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Finanzplan</vt:lpstr>
      <vt:lpstr>Tabelle3</vt:lpstr>
      <vt:lpstr>Finanzplan!Druckbereich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Lumpi</dc:creator>
  <cp:lastModifiedBy>Hartsch Sophia</cp:lastModifiedBy>
  <cp:lastPrinted>2018-01-30T09:46:45Z</cp:lastPrinted>
  <dcterms:created xsi:type="dcterms:W3CDTF">2010-12-02T17:56:27Z</dcterms:created>
  <dcterms:modified xsi:type="dcterms:W3CDTF">2022-08-30T13:14:58Z</dcterms:modified>
</cp:coreProperties>
</file>